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\Teaching\2023-2024_Aspen\8-feas\"/>
    </mc:Choice>
  </mc:AlternateContent>
  <xr:revisionPtr revIDLastSave="0" documentId="13_ncr:1_{289D9994-5E77-4598-AC97-D44AA1701DE1}" xr6:coauthVersionLast="47" xr6:coauthVersionMax="47" xr10:uidLastSave="{00000000-0000-0000-0000-000000000000}"/>
  <bookViews>
    <workbookView xWindow="-98" yWindow="-98" windowWidth="20715" windowHeight="13276" activeTab="2" xr2:uid="{00000000-000D-0000-FFFF-FFFF00000000}"/>
  </bookViews>
  <sheets>
    <sheet name="Up" sheetId="1" r:id="rId1"/>
    <sheet name="Down" sheetId="4" r:id="rId2"/>
    <sheet name="Summary" sheetId="5" r:id="rId3"/>
  </sheets>
  <definedNames>
    <definedName name="solver_adj" localSheetId="1" hidden="1">Down!$C$112</definedName>
    <definedName name="solver_adj" localSheetId="0" hidden="1">Up!$C$112</definedName>
    <definedName name="solver_cvg" localSheetId="1" hidden="1">0.0001</definedName>
    <definedName name="solver_cvg" localSheetId="0" hidden="1">0.0001</definedName>
    <definedName name="solver_drv" localSheetId="1" hidden="1">1</definedName>
    <definedName name="solver_drv" localSheetId="0" hidden="1">1</definedName>
    <definedName name="solver_eng" localSheetId="1" hidden="1">1</definedName>
    <definedName name="solver_eng" localSheetId="0" hidden="1">1</definedName>
    <definedName name="solver_est" localSheetId="1" hidden="1">1</definedName>
    <definedName name="solver_est" localSheetId="0" hidden="1">1</definedName>
    <definedName name="solver_itr" localSheetId="1" hidden="1">2147483647</definedName>
    <definedName name="solver_itr" localSheetId="0" hidden="1">2147483647</definedName>
    <definedName name="solver_mip" localSheetId="1" hidden="1">2147483647</definedName>
    <definedName name="solver_mip" localSheetId="0" hidden="1">2147483647</definedName>
    <definedName name="solver_mni" localSheetId="1" hidden="1">30</definedName>
    <definedName name="solver_mni" localSheetId="0" hidden="1">30</definedName>
    <definedName name="solver_mrt" localSheetId="1" hidden="1">0.075</definedName>
    <definedName name="solver_mrt" localSheetId="0" hidden="1">0.075</definedName>
    <definedName name="solver_msl" localSheetId="1" hidden="1">2</definedName>
    <definedName name="solver_msl" localSheetId="0" hidden="1">2</definedName>
    <definedName name="solver_neg" localSheetId="1" hidden="1">1</definedName>
    <definedName name="solver_neg" localSheetId="0" hidden="1">1</definedName>
    <definedName name="solver_nod" localSheetId="1" hidden="1">2147483647</definedName>
    <definedName name="solver_nod" localSheetId="0" hidden="1">2147483647</definedName>
    <definedName name="solver_num" localSheetId="1" hidden="1">0</definedName>
    <definedName name="solver_num" localSheetId="0" hidden="1">0</definedName>
    <definedName name="solver_nwt" localSheetId="1" hidden="1">1</definedName>
    <definedName name="solver_nwt" localSheetId="0" hidden="1">1</definedName>
    <definedName name="solver_opt" localSheetId="1" hidden="1">Down!$K$110</definedName>
    <definedName name="solver_opt" localSheetId="0" hidden="1">Up!$K$110</definedName>
    <definedName name="solver_pre" localSheetId="1" hidden="1">0.000001</definedName>
    <definedName name="solver_pre" localSheetId="0" hidden="1">0.000001</definedName>
    <definedName name="solver_rbv" localSheetId="1" hidden="1">1</definedName>
    <definedName name="solver_rbv" localSheetId="0" hidden="1">1</definedName>
    <definedName name="solver_rlx" localSheetId="1" hidden="1">2</definedName>
    <definedName name="solver_rlx" localSheetId="0" hidden="1">2</definedName>
    <definedName name="solver_rsd" localSheetId="1" hidden="1">0</definedName>
    <definedName name="solver_rsd" localSheetId="0" hidden="1">0</definedName>
    <definedName name="solver_scl" localSheetId="1" hidden="1">1</definedName>
    <definedName name="solver_scl" localSheetId="0" hidden="1">1</definedName>
    <definedName name="solver_sho" localSheetId="1" hidden="1">2</definedName>
    <definedName name="solver_sho" localSheetId="0" hidden="1">2</definedName>
    <definedName name="solver_ssz" localSheetId="1" hidden="1">100</definedName>
    <definedName name="solver_ssz" localSheetId="0" hidden="1">100</definedName>
    <definedName name="solver_tim" localSheetId="1" hidden="1">2147483647</definedName>
    <definedName name="solver_tim" localSheetId="0" hidden="1">2147483647</definedName>
    <definedName name="solver_tol" localSheetId="1" hidden="1">0.01</definedName>
    <definedName name="solver_tol" localSheetId="0" hidden="1">0.01</definedName>
    <definedName name="solver_typ" localSheetId="1" hidden="1">3</definedName>
    <definedName name="solver_typ" localSheetId="0" hidden="1">3</definedName>
    <definedName name="solver_val" localSheetId="1" hidden="1">1</definedName>
    <definedName name="solver_val" localSheetId="0" hidden="1">1</definedName>
    <definedName name="solver_ver" localSheetId="1" hidden="1">3</definedName>
    <definedName name="solver_ver" localSheetId="0" hidden="1">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7" i="1" l="1"/>
  <c r="B16" i="5" l="1"/>
  <c r="D13" i="5"/>
  <c r="C13" i="5"/>
  <c r="E112" i="4"/>
  <c r="I109" i="4"/>
  <c r="I108" i="4"/>
  <c r="I107" i="4"/>
  <c r="E103" i="4"/>
  <c r="I100" i="4"/>
  <c r="I99" i="4"/>
  <c r="I98" i="4"/>
  <c r="E94" i="4"/>
  <c r="I91" i="4"/>
  <c r="I90" i="4"/>
  <c r="I89" i="4"/>
  <c r="E85" i="4"/>
  <c r="I82" i="4"/>
  <c r="I81" i="4"/>
  <c r="I80" i="4"/>
  <c r="E76" i="4"/>
  <c r="I73" i="4"/>
  <c r="I72" i="4"/>
  <c r="I71" i="4"/>
  <c r="E67" i="4"/>
  <c r="I64" i="4"/>
  <c r="I63" i="4"/>
  <c r="I62" i="4"/>
  <c r="E58" i="4"/>
  <c r="I55" i="4"/>
  <c r="I54" i="4"/>
  <c r="I53" i="4"/>
  <c r="E49" i="4"/>
  <c r="I46" i="4"/>
  <c r="I45" i="4"/>
  <c r="I44" i="4"/>
  <c r="E40" i="4"/>
  <c r="I37" i="4"/>
  <c r="I36" i="4"/>
  <c r="I35" i="4"/>
  <c r="E31" i="4"/>
  <c r="I28" i="4"/>
  <c r="I27" i="4"/>
  <c r="A27" i="4"/>
  <c r="A36" i="4" s="1"/>
  <c r="A45" i="4" s="1"/>
  <c r="A54" i="4" s="1"/>
  <c r="A63" i="4" s="1"/>
  <c r="A72" i="4" s="1"/>
  <c r="A81" i="4" s="1"/>
  <c r="A90" i="4" s="1"/>
  <c r="A99" i="4" s="1"/>
  <c r="A108" i="4" s="1"/>
  <c r="B23" i="5" s="1"/>
  <c r="I26" i="4"/>
  <c r="E22" i="4"/>
  <c r="C20" i="4"/>
  <c r="I19" i="4"/>
  <c r="I18" i="4"/>
  <c r="A18" i="4"/>
  <c r="I17" i="4"/>
  <c r="F7" i="4"/>
  <c r="F6" i="4"/>
  <c r="D18" i="4" s="1"/>
  <c r="F5" i="4"/>
  <c r="I109" i="1"/>
  <c r="I107" i="1"/>
  <c r="I108" i="1"/>
  <c r="E112" i="1"/>
  <c r="I100" i="1"/>
  <c r="I99" i="1"/>
  <c r="I98" i="1"/>
  <c r="E103" i="1"/>
  <c r="I91" i="1"/>
  <c r="I90" i="1"/>
  <c r="I89" i="1"/>
  <c r="E94" i="1"/>
  <c r="I82" i="1"/>
  <c r="I81" i="1"/>
  <c r="I80" i="1"/>
  <c r="E85" i="1"/>
  <c r="I73" i="1"/>
  <c r="I72" i="1"/>
  <c r="I71" i="1"/>
  <c r="E76" i="1"/>
  <c r="I64" i="1"/>
  <c r="I63" i="1"/>
  <c r="I62" i="1"/>
  <c r="E67" i="1"/>
  <c r="I55" i="1"/>
  <c r="I54" i="1"/>
  <c r="I53" i="1"/>
  <c r="I46" i="1"/>
  <c r="I45" i="1"/>
  <c r="I44" i="1"/>
  <c r="E58" i="1"/>
  <c r="E49" i="1"/>
  <c r="I37" i="1"/>
  <c r="I36" i="1"/>
  <c r="I35" i="1"/>
  <c r="E40" i="1"/>
  <c r="A18" i="1"/>
  <c r="B13" i="5" s="1"/>
  <c r="I28" i="1"/>
  <c r="I27" i="1"/>
  <c r="I26" i="1"/>
  <c r="E31" i="1"/>
  <c r="E22" i="1"/>
  <c r="I19" i="1"/>
  <c r="I18" i="1"/>
  <c r="C20" i="1"/>
  <c r="F7" i="1"/>
  <c r="F6" i="1"/>
  <c r="F5" i="1"/>
  <c r="B19" i="5" l="1"/>
  <c r="D18" i="1"/>
  <c r="B17" i="5"/>
  <c r="D17" i="1"/>
  <c r="B14" i="5"/>
  <c r="B22" i="5"/>
  <c r="D19" i="1"/>
  <c r="B20" i="5"/>
  <c r="B15" i="5"/>
  <c r="B18" i="5"/>
  <c r="A27" i="1"/>
  <c r="B21" i="5"/>
  <c r="D17" i="4"/>
  <c r="D19" i="4"/>
  <c r="A36" i="1" l="1"/>
  <c r="B12" i="5"/>
  <c r="D20" i="1"/>
  <c r="E17" i="1" s="1"/>
  <c r="F17" i="1" s="1"/>
  <c r="D20" i="4"/>
  <c r="E18" i="4" s="1"/>
  <c r="F18" i="4" s="1"/>
  <c r="E17" i="4"/>
  <c r="F17" i="4" s="1"/>
  <c r="E19" i="1"/>
  <c r="F19" i="1" s="1"/>
  <c r="E18" i="1"/>
  <c r="F18" i="1" s="1"/>
  <c r="B11" i="5" l="1"/>
  <c r="A45" i="1"/>
  <c r="E19" i="4"/>
  <c r="F19" i="4" s="1"/>
  <c r="F20" i="4" s="1"/>
  <c r="F20" i="1"/>
  <c r="G18" i="4" l="1"/>
  <c r="H18" i="4" s="1"/>
  <c r="J18" i="4" s="1"/>
  <c r="K18" i="4" s="1"/>
  <c r="C27" i="4" s="1"/>
  <c r="D14" i="5" s="1"/>
  <c r="G17" i="4"/>
  <c r="H17" i="4" s="1"/>
  <c r="J17" i="4" s="1"/>
  <c r="K17" i="4" s="1"/>
  <c r="G19" i="4"/>
  <c r="H19" i="4" s="1"/>
  <c r="J19" i="4" s="1"/>
  <c r="K19" i="4" s="1"/>
  <c r="G17" i="1"/>
  <c r="H17" i="1" s="1"/>
  <c r="J17" i="1" s="1"/>
  <c r="K17" i="1" s="1"/>
  <c r="C26" i="1" s="1"/>
  <c r="G19" i="1"/>
  <c r="H19" i="1" s="1"/>
  <c r="J19" i="1" s="1"/>
  <c r="K19" i="1" s="1"/>
  <c r="G18" i="1"/>
  <c r="H18" i="1" s="1"/>
  <c r="J18" i="1" s="1"/>
  <c r="K18" i="1" s="1"/>
  <c r="C27" i="1" s="1"/>
  <c r="B10" i="5"/>
  <c r="A54" i="1"/>
  <c r="D27" i="4"/>
  <c r="K20" i="4"/>
  <c r="C26" i="4"/>
  <c r="C14" i="5" s="1"/>
  <c r="D27" i="1" l="1"/>
  <c r="D12" i="5"/>
  <c r="C28" i="1"/>
  <c r="D28" i="1" s="1"/>
  <c r="C12" i="5"/>
  <c r="D26" i="1"/>
  <c r="A63" i="1"/>
  <c r="B9" i="5"/>
  <c r="D26" i="4"/>
  <c r="C28" i="4"/>
  <c r="D28" i="4" s="1"/>
  <c r="K20" i="1"/>
  <c r="E27" i="1" l="1"/>
  <c r="F27" i="1" s="1"/>
  <c r="B8" i="5"/>
  <c r="A72" i="1"/>
  <c r="D29" i="1"/>
  <c r="E26" i="1"/>
  <c r="F26" i="1" s="1"/>
  <c r="E28" i="1"/>
  <c r="F28" i="1" s="1"/>
  <c r="D29" i="4"/>
  <c r="E27" i="4" s="1"/>
  <c r="F27" i="4" s="1"/>
  <c r="F29" i="1" l="1"/>
  <c r="B7" i="5"/>
  <c r="A81" i="1"/>
  <c r="E28" i="4"/>
  <c r="F28" i="4" s="1"/>
  <c r="E26" i="4"/>
  <c r="F26" i="4" s="1"/>
  <c r="G26" i="1" l="1"/>
  <c r="H26" i="1" s="1"/>
  <c r="J26" i="1" s="1"/>
  <c r="K26" i="1" s="1"/>
  <c r="G27" i="1"/>
  <c r="H27" i="1" s="1"/>
  <c r="J27" i="1" s="1"/>
  <c r="K27" i="1" s="1"/>
  <c r="C36" i="1" s="1"/>
  <c r="G28" i="1"/>
  <c r="H28" i="1" s="1"/>
  <c r="J28" i="1" s="1"/>
  <c r="K28" i="1" s="1"/>
  <c r="B6" i="5"/>
  <c r="A90" i="1"/>
  <c r="F29" i="4"/>
  <c r="D36" i="1" l="1"/>
  <c r="D11" i="5"/>
  <c r="B5" i="5"/>
  <c r="A99" i="1"/>
  <c r="K29" i="1"/>
  <c r="C35" i="1"/>
  <c r="C37" i="1" s="1"/>
  <c r="D37" i="1" s="1"/>
  <c r="G28" i="4"/>
  <c r="H28" i="4" s="1"/>
  <c r="J28" i="4" s="1"/>
  <c r="K28" i="4" s="1"/>
  <c r="G26" i="4"/>
  <c r="H26" i="4" s="1"/>
  <c r="J26" i="4" s="1"/>
  <c r="K26" i="4" s="1"/>
  <c r="G27" i="4"/>
  <c r="H27" i="4" s="1"/>
  <c r="J27" i="4" s="1"/>
  <c r="K27" i="4" s="1"/>
  <c r="C36" i="4" s="1"/>
  <c r="D15" i="5" s="1"/>
  <c r="D35" i="1" l="1"/>
  <c r="C11" i="5"/>
  <c r="A108" i="1"/>
  <c r="B3" i="5" s="1"/>
  <c r="B4" i="5"/>
  <c r="D36" i="4"/>
  <c r="K29" i="4"/>
  <c r="C35" i="4"/>
  <c r="C15" i="5" s="1"/>
  <c r="D38" i="1" l="1"/>
  <c r="D35" i="4"/>
  <c r="C37" i="4"/>
  <c r="D37" i="4" s="1"/>
  <c r="E37" i="1" l="1"/>
  <c r="F37" i="1" s="1"/>
  <c r="E36" i="1"/>
  <c r="F36" i="1" s="1"/>
  <c r="E35" i="1"/>
  <c r="F35" i="1" s="1"/>
  <c r="D38" i="4"/>
  <c r="E36" i="4" s="1"/>
  <c r="F36" i="4" s="1"/>
  <c r="F38" i="1" l="1"/>
  <c r="E37" i="4"/>
  <c r="F37" i="4" s="1"/>
  <c r="E35" i="4"/>
  <c r="F35" i="4" s="1"/>
  <c r="G36" i="1" l="1"/>
  <c r="H36" i="1" s="1"/>
  <c r="J36" i="1" s="1"/>
  <c r="K36" i="1" s="1"/>
  <c r="C45" i="1" s="1"/>
  <c r="G35" i="1"/>
  <c r="H35" i="1" s="1"/>
  <c r="J35" i="1" s="1"/>
  <c r="K35" i="1" s="1"/>
  <c r="C44" i="1" s="1"/>
  <c r="G37" i="1"/>
  <c r="H37" i="1" s="1"/>
  <c r="J37" i="1" s="1"/>
  <c r="K37" i="1" s="1"/>
  <c r="K38" i="1" s="1"/>
  <c r="F38" i="4"/>
  <c r="C10" i="5" l="1"/>
  <c r="D44" i="1"/>
  <c r="D45" i="1"/>
  <c r="D10" i="5"/>
  <c r="C46" i="1"/>
  <c r="D46" i="1" s="1"/>
  <c r="G35" i="4"/>
  <c r="H35" i="4" s="1"/>
  <c r="J35" i="4" s="1"/>
  <c r="K35" i="4" s="1"/>
  <c r="G37" i="4"/>
  <c r="H37" i="4" s="1"/>
  <c r="J37" i="4" s="1"/>
  <c r="K37" i="4" s="1"/>
  <c r="G36" i="4"/>
  <c r="H36" i="4" s="1"/>
  <c r="J36" i="4" s="1"/>
  <c r="K36" i="4" s="1"/>
  <c r="C45" i="4" s="1"/>
  <c r="D16" i="5" s="1"/>
  <c r="D47" i="1" l="1"/>
  <c r="E44" i="1" s="1"/>
  <c r="F44" i="1" s="1"/>
  <c r="E46" i="1"/>
  <c r="F46" i="1" s="1"/>
  <c r="E45" i="1"/>
  <c r="F45" i="1" s="1"/>
  <c r="K38" i="4"/>
  <c r="C44" i="4"/>
  <c r="D45" i="4"/>
  <c r="F47" i="1" l="1"/>
  <c r="C46" i="4"/>
  <c r="D46" i="4" s="1"/>
  <c r="C16" i="5"/>
  <c r="D44" i="4"/>
  <c r="G44" i="1" l="1"/>
  <c r="H44" i="1" s="1"/>
  <c r="J44" i="1" s="1"/>
  <c r="K44" i="1" s="1"/>
  <c r="G45" i="1"/>
  <c r="H45" i="1" s="1"/>
  <c r="J45" i="1" s="1"/>
  <c r="K45" i="1" s="1"/>
  <c r="C54" i="1" s="1"/>
  <c r="G46" i="1"/>
  <c r="H46" i="1" s="1"/>
  <c r="J46" i="1" s="1"/>
  <c r="K46" i="1" s="1"/>
  <c r="D47" i="4"/>
  <c r="E44" i="4" s="1"/>
  <c r="F44" i="4" s="1"/>
  <c r="D9" i="5" l="1"/>
  <c r="D54" i="1"/>
  <c r="C53" i="1"/>
  <c r="K47" i="1"/>
  <c r="E45" i="4"/>
  <c r="F45" i="4" s="1"/>
  <c r="E46" i="4"/>
  <c r="F46" i="4" s="1"/>
  <c r="D53" i="1" l="1"/>
  <c r="C9" i="5"/>
  <c r="C55" i="1"/>
  <c r="D55" i="1" s="1"/>
  <c r="F47" i="4"/>
  <c r="G44" i="4" s="1"/>
  <c r="H44" i="4" s="1"/>
  <c r="J44" i="4" s="1"/>
  <c r="K44" i="4" s="1"/>
  <c r="D56" i="1" l="1"/>
  <c r="E54" i="1" s="1"/>
  <c r="F54" i="1" s="1"/>
  <c r="G45" i="4"/>
  <c r="H45" i="4" s="1"/>
  <c r="J45" i="4" s="1"/>
  <c r="K45" i="4" s="1"/>
  <c r="C54" i="4" s="1"/>
  <c r="G46" i="4"/>
  <c r="H46" i="4" s="1"/>
  <c r="J46" i="4" s="1"/>
  <c r="K46" i="4" s="1"/>
  <c r="C53" i="4"/>
  <c r="C17" i="5" s="1"/>
  <c r="D54" i="4" l="1"/>
  <c r="D17" i="5"/>
  <c r="E53" i="1"/>
  <c r="F53" i="1" s="1"/>
  <c r="E55" i="1"/>
  <c r="F55" i="1" s="1"/>
  <c r="C55" i="4"/>
  <c r="D55" i="4" s="1"/>
  <c r="K47" i="4"/>
  <c r="D53" i="4"/>
  <c r="F56" i="1" l="1"/>
  <c r="D56" i="4"/>
  <c r="E53" i="4" s="1"/>
  <c r="F53" i="4" s="1"/>
  <c r="G53" i="1" l="1"/>
  <c r="H53" i="1" s="1"/>
  <c r="J53" i="1" s="1"/>
  <c r="K53" i="1" s="1"/>
  <c r="C62" i="1" s="1"/>
  <c r="G54" i="1"/>
  <c r="H54" i="1" s="1"/>
  <c r="J54" i="1" s="1"/>
  <c r="K54" i="1" s="1"/>
  <c r="C63" i="1" s="1"/>
  <c r="G55" i="1"/>
  <c r="H55" i="1" s="1"/>
  <c r="J55" i="1" s="1"/>
  <c r="K55" i="1" s="1"/>
  <c r="E54" i="4"/>
  <c r="F54" i="4" s="1"/>
  <c r="E55" i="4"/>
  <c r="F55" i="4" s="1"/>
  <c r="K56" i="1" l="1"/>
  <c r="C64" i="1"/>
  <c r="D64" i="1" s="1"/>
  <c r="D8" i="5"/>
  <c r="D63" i="1"/>
  <c r="D62" i="1"/>
  <c r="C8" i="5"/>
  <c r="F56" i="4"/>
  <c r="G55" i="4" s="1"/>
  <c r="H55" i="4" s="1"/>
  <c r="J55" i="4" s="1"/>
  <c r="K55" i="4" s="1"/>
  <c r="D65" i="1" l="1"/>
  <c r="E62" i="1" s="1"/>
  <c r="F62" i="1" s="1"/>
  <c r="E63" i="1"/>
  <c r="F63" i="1" s="1"/>
  <c r="E64" i="1"/>
  <c r="F64" i="1" s="1"/>
  <c r="G53" i="4"/>
  <c r="H53" i="4" s="1"/>
  <c r="J53" i="4" s="1"/>
  <c r="K53" i="4" s="1"/>
  <c r="C62" i="4" s="1"/>
  <c r="C18" i="5" s="1"/>
  <c r="G54" i="4"/>
  <c r="H54" i="4" s="1"/>
  <c r="J54" i="4" s="1"/>
  <c r="K54" i="4" s="1"/>
  <c r="C63" i="4" s="1"/>
  <c r="F65" i="1" l="1"/>
  <c r="D63" i="4"/>
  <c r="D18" i="5"/>
  <c r="K56" i="4"/>
  <c r="D62" i="4"/>
  <c r="C64" i="4"/>
  <c r="D64" i="4" s="1"/>
  <c r="G62" i="1" l="1"/>
  <c r="H62" i="1" s="1"/>
  <c r="J62" i="1" s="1"/>
  <c r="K62" i="1" s="1"/>
  <c r="G64" i="1"/>
  <c r="H64" i="1" s="1"/>
  <c r="J64" i="1" s="1"/>
  <c r="K64" i="1" s="1"/>
  <c r="G63" i="1"/>
  <c r="H63" i="1" s="1"/>
  <c r="J63" i="1" s="1"/>
  <c r="K63" i="1" s="1"/>
  <c r="C72" i="1" s="1"/>
  <c r="D65" i="4"/>
  <c r="E63" i="4" s="1"/>
  <c r="F63" i="4" s="1"/>
  <c r="D7" i="5" l="1"/>
  <c r="D72" i="1"/>
  <c r="K65" i="1"/>
  <c r="C71" i="1"/>
  <c r="E64" i="4"/>
  <c r="F64" i="4" s="1"/>
  <c r="E62" i="4"/>
  <c r="F62" i="4" s="1"/>
  <c r="C7" i="5" l="1"/>
  <c r="D71" i="1"/>
  <c r="C73" i="1"/>
  <c r="D73" i="1" s="1"/>
  <c r="F65" i="4"/>
  <c r="G62" i="4" s="1"/>
  <c r="H62" i="4" s="1"/>
  <c r="J62" i="4" s="1"/>
  <c r="K62" i="4" s="1"/>
  <c r="D74" i="1" l="1"/>
  <c r="E72" i="1" s="1"/>
  <c r="F72" i="1" s="1"/>
  <c r="G63" i="4"/>
  <c r="H63" i="4" s="1"/>
  <c r="J63" i="4" s="1"/>
  <c r="K63" i="4" s="1"/>
  <c r="C72" i="4" s="1"/>
  <c r="G64" i="4"/>
  <c r="H64" i="4" s="1"/>
  <c r="J64" i="4" s="1"/>
  <c r="K64" i="4" s="1"/>
  <c r="C71" i="4"/>
  <c r="C19" i="5" s="1"/>
  <c r="D72" i="4" l="1"/>
  <c r="D19" i="5"/>
  <c r="E71" i="1"/>
  <c r="F71" i="1" s="1"/>
  <c r="E73" i="1"/>
  <c r="F73" i="1" s="1"/>
  <c r="K65" i="4"/>
  <c r="C73" i="4"/>
  <c r="D73" i="4" s="1"/>
  <c r="D71" i="4"/>
  <c r="F74" i="1" l="1"/>
  <c r="D74" i="4"/>
  <c r="E71" i="4" s="1"/>
  <c r="F71" i="4" s="1"/>
  <c r="G73" i="1" l="1"/>
  <c r="H73" i="1" s="1"/>
  <c r="J73" i="1" s="1"/>
  <c r="K73" i="1" s="1"/>
  <c r="G71" i="1"/>
  <c r="H71" i="1" s="1"/>
  <c r="J71" i="1" s="1"/>
  <c r="K71" i="1" s="1"/>
  <c r="G72" i="1"/>
  <c r="H72" i="1" s="1"/>
  <c r="J72" i="1" s="1"/>
  <c r="K72" i="1" s="1"/>
  <c r="C81" i="1" s="1"/>
  <c r="E72" i="4"/>
  <c r="F72" i="4" s="1"/>
  <c r="E73" i="4"/>
  <c r="F73" i="4" s="1"/>
  <c r="D81" i="1" l="1"/>
  <c r="D6" i="5"/>
  <c r="K74" i="1"/>
  <c r="C80" i="1"/>
  <c r="F74" i="4"/>
  <c r="G71" i="4" s="1"/>
  <c r="H71" i="4" s="1"/>
  <c r="J71" i="4" s="1"/>
  <c r="K71" i="4" s="1"/>
  <c r="C6" i="5" l="1"/>
  <c r="D80" i="1"/>
  <c r="C82" i="1"/>
  <c r="D82" i="1" s="1"/>
  <c r="G73" i="4"/>
  <c r="H73" i="4" s="1"/>
  <c r="J73" i="4" s="1"/>
  <c r="K73" i="4" s="1"/>
  <c r="G72" i="4"/>
  <c r="H72" i="4" s="1"/>
  <c r="J72" i="4" s="1"/>
  <c r="K72" i="4" s="1"/>
  <c r="C81" i="4" s="1"/>
  <c r="C80" i="4"/>
  <c r="C20" i="5" s="1"/>
  <c r="E80" i="1" l="1"/>
  <c r="F80" i="1" s="1"/>
  <c r="F83" i="1" s="1"/>
  <c r="D83" i="1"/>
  <c r="E81" i="1" s="1"/>
  <c r="F81" i="1" s="1"/>
  <c r="D81" i="4"/>
  <c r="D20" i="5"/>
  <c r="E82" i="1"/>
  <c r="F82" i="1" s="1"/>
  <c r="K74" i="4"/>
  <c r="D80" i="4"/>
  <c r="C82" i="4"/>
  <c r="D82" i="4" s="1"/>
  <c r="G80" i="1" l="1"/>
  <c r="H80" i="1" s="1"/>
  <c r="J80" i="1" s="1"/>
  <c r="K80" i="1" s="1"/>
  <c r="G81" i="1"/>
  <c r="H81" i="1" s="1"/>
  <c r="J81" i="1" s="1"/>
  <c r="K81" i="1" s="1"/>
  <c r="C90" i="1" s="1"/>
  <c r="G82" i="1"/>
  <c r="H82" i="1" s="1"/>
  <c r="J82" i="1" s="1"/>
  <c r="K82" i="1" s="1"/>
  <c r="D83" i="4"/>
  <c r="E81" i="4" s="1"/>
  <c r="F81" i="4" s="1"/>
  <c r="D90" i="1" l="1"/>
  <c r="D5" i="5"/>
  <c r="K83" i="1"/>
  <c r="C89" i="1"/>
  <c r="E82" i="4"/>
  <c r="F82" i="4" s="1"/>
  <c r="E80" i="4"/>
  <c r="F80" i="4" s="1"/>
  <c r="C91" i="1" l="1"/>
  <c r="D91" i="1" s="1"/>
  <c r="C5" i="5"/>
  <c r="D89" i="1"/>
  <c r="F83" i="4"/>
  <c r="G80" i="4" s="1"/>
  <c r="H80" i="4" s="1"/>
  <c r="J80" i="4" s="1"/>
  <c r="K80" i="4" s="1"/>
  <c r="E89" i="1" l="1"/>
  <c r="F89" i="1" s="1"/>
  <c r="F92" i="1" s="1"/>
  <c r="D92" i="1"/>
  <c r="E90" i="1" s="1"/>
  <c r="F90" i="1" s="1"/>
  <c r="E91" i="1"/>
  <c r="F91" i="1" s="1"/>
  <c r="G82" i="4"/>
  <c r="H82" i="4" s="1"/>
  <c r="J82" i="4" s="1"/>
  <c r="K82" i="4" s="1"/>
  <c r="G81" i="4"/>
  <c r="H81" i="4" s="1"/>
  <c r="J81" i="4" s="1"/>
  <c r="K81" i="4" s="1"/>
  <c r="C90" i="4" s="1"/>
  <c r="C89" i="4"/>
  <c r="C91" i="4" l="1"/>
  <c r="D91" i="4" s="1"/>
  <c r="C21" i="5"/>
  <c r="D90" i="4"/>
  <c r="D21" i="5"/>
  <c r="G91" i="1"/>
  <c r="H91" i="1" s="1"/>
  <c r="J91" i="1" s="1"/>
  <c r="K91" i="1" s="1"/>
  <c r="G89" i="1"/>
  <c r="H89" i="1" s="1"/>
  <c r="J89" i="1" s="1"/>
  <c r="K89" i="1" s="1"/>
  <c r="G90" i="1"/>
  <c r="H90" i="1" s="1"/>
  <c r="J90" i="1" s="1"/>
  <c r="K90" i="1" s="1"/>
  <c r="C99" i="1" s="1"/>
  <c r="K83" i="4"/>
  <c r="D89" i="4"/>
  <c r="K92" i="1" l="1"/>
  <c r="C98" i="1"/>
  <c r="D4" i="5"/>
  <c r="C100" i="1"/>
  <c r="D100" i="1" s="1"/>
  <c r="D99" i="1"/>
  <c r="D92" i="4"/>
  <c r="E89" i="4" s="1"/>
  <c r="F89" i="4" s="1"/>
  <c r="C4" i="5" l="1"/>
  <c r="D98" i="1"/>
  <c r="E90" i="4"/>
  <c r="F90" i="4" s="1"/>
  <c r="E91" i="4"/>
  <c r="F91" i="4" s="1"/>
  <c r="D101" i="1" l="1"/>
  <c r="F92" i="4"/>
  <c r="G91" i="4" s="1"/>
  <c r="H91" i="4" s="1"/>
  <c r="J91" i="4" s="1"/>
  <c r="K91" i="4" s="1"/>
  <c r="E99" i="1" l="1"/>
  <c r="F99" i="1" s="1"/>
  <c r="E100" i="1"/>
  <c r="F100" i="1" s="1"/>
  <c r="E98" i="1"/>
  <c r="F98" i="1" s="1"/>
  <c r="G90" i="4"/>
  <c r="H90" i="4" s="1"/>
  <c r="J90" i="4" s="1"/>
  <c r="K90" i="4" s="1"/>
  <c r="C99" i="4" s="1"/>
  <c r="G89" i="4"/>
  <c r="H89" i="4" s="1"/>
  <c r="J89" i="4" s="1"/>
  <c r="K89" i="4" s="1"/>
  <c r="D99" i="4" l="1"/>
  <c r="D22" i="5"/>
  <c r="F101" i="1"/>
  <c r="K92" i="4"/>
  <c r="C98" i="4"/>
  <c r="C100" i="4" l="1"/>
  <c r="D100" i="4" s="1"/>
  <c r="C22" i="5"/>
  <c r="G100" i="1"/>
  <c r="H100" i="1" s="1"/>
  <c r="J100" i="1" s="1"/>
  <c r="K100" i="1" s="1"/>
  <c r="G98" i="1"/>
  <c r="H98" i="1" s="1"/>
  <c r="J98" i="1" s="1"/>
  <c r="K98" i="1" s="1"/>
  <c r="G99" i="1"/>
  <c r="H99" i="1" s="1"/>
  <c r="J99" i="1" s="1"/>
  <c r="K99" i="1" s="1"/>
  <c r="C108" i="1" s="1"/>
  <c r="D98" i="4"/>
  <c r="D101" i="4" s="1"/>
  <c r="E98" i="4" s="1"/>
  <c r="F98" i="4" s="1"/>
  <c r="C107" i="1" l="1"/>
  <c r="K101" i="1"/>
  <c r="D3" i="5"/>
  <c r="D108" i="1"/>
  <c r="C109" i="1"/>
  <c r="D109" i="1" s="1"/>
  <c r="E100" i="4"/>
  <c r="F100" i="4" s="1"/>
  <c r="E99" i="4"/>
  <c r="F99" i="4" s="1"/>
  <c r="D107" i="1" l="1"/>
  <c r="D110" i="1" s="1"/>
  <c r="E107" i="1" s="1"/>
  <c r="F107" i="1" s="1"/>
  <c r="C3" i="5"/>
  <c r="F101" i="4"/>
  <c r="G100" i="4" s="1"/>
  <c r="H100" i="4" s="1"/>
  <c r="J100" i="4" s="1"/>
  <c r="K100" i="4" s="1"/>
  <c r="E109" i="1" l="1"/>
  <c r="F109" i="1" s="1"/>
  <c r="E108" i="1"/>
  <c r="F108" i="1" s="1"/>
  <c r="F110" i="1" s="1"/>
  <c r="G99" i="4"/>
  <c r="H99" i="4" s="1"/>
  <c r="J99" i="4" s="1"/>
  <c r="K99" i="4" s="1"/>
  <c r="C108" i="4" s="1"/>
  <c r="G98" i="4"/>
  <c r="H98" i="4" s="1"/>
  <c r="J98" i="4" s="1"/>
  <c r="K98" i="4" s="1"/>
  <c r="C107" i="4" s="1"/>
  <c r="D107" i="4" l="1"/>
  <c r="C23" i="5"/>
  <c r="D108" i="4"/>
  <c r="D23" i="5"/>
  <c r="G109" i="1"/>
  <c r="H109" i="1" s="1"/>
  <c r="J109" i="1" s="1"/>
  <c r="K109" i="1" s="1"/>
  <c r="G107" i="1"/>
  <c r="H107" i="1" s="1"/>
  <c r="J107" i="1" s="1"/>
  <c r="K107" i="1" s="1"/>
  <c r="G108" i="1"/>
  <c r="H108" i="1" s="1"/>
  <c r="J108" i="1" s="1"/>
  <c r="K108" i="1" s="1"/>
  <c r="K101" i="4"/>
  <c r="C109" i="4"/>
  <c r="D109" i="4" s="1"/>
  <c r="K110" i="1" l="1"/>
  <c r="D110" i="4"/>
  <c r="E109" i="4" s="1"/>
  <c r="F109" i="4" s="1"/>
  <c r="E107" i="4" l="1"/>
  <c r="F107" i="4" s="1"/>
  <c r="E108" i="4"/>
  <c r="F108" i="4" s="1"/>
  <c r="F110" i="4" l="1"/>
  <c r="G107" i="4" s="1"/>
  <c r="H107" i="4" s="1"/>
  <c r="J107" i="4" s="1"/>
  <c r="K107" i="4" s="1"/>
  <c r="G108" i="4" l="1"/>
  <c r="H108" i="4" s="1"/>
  <c r="J108" i="4" s="1"/>
  <c r="K108" i="4" s="1"/>
  <c r="G109" i="4"/>
  <c r="H109" i="4" s="1"/>
  <c r="J109" i="4" s="1"/>
  <c r="K109" i="4" s="1"/>
  <c r="K110" i="4" l="1"/>
</calcChain>
</file>

<file path=xl/sharedStrings.xml><?xml version="1.0" encoding="utf-8"?>
<sst xmlns="http://schemas.openxmlformats.org/spreadsheetml/2006/main" count="409" uniqueCount="27">
  <si>
    <t>n-propanol</t>
  </si>
  <si>
    <t>isopropanol</t>
  </si>
  <si>
    <t>Benzene</t>
  </si>
  <si>
    <t>sol / cal1/2cm-3/2</t>
  </si>
  <si>
    <t>density / kg/m3</t>
  </si>
  <si>
    <t>Mw</t>
  </si>
  <si>
    <t>v / cm3 mol-1</t>
  </si>
  <si>
    <t>cal mol-1</t>
  </si>
  <si>
    <t>K</t>
  </si>
  <si>
    <t>cal mol-1 K-1</t>
  </si>
  <si>
    <t>x</t>
  </si>
  <si>
    <t>Phi</t>
  </si>
  <si>
    <t>vol</t>
  </si>
  <si>
    <t>ln gamma</t>
  </si>
  <si>
    <t>delta*Phi</t>
  </si>
  <si>
    <t>T =</t>
  </si>
  <si>
    <t>gamma</t>
  </si>
  <si>
    <t>y</t>
  </si>
  <si>
    <t>Psat</t>
  </si>
  <si>
    <t>P =</t>
  </si>
  <si>
    <t>kPa</t>
  </si>
  <si>
    <t>A</t>
  </si>
  <si>
    <t>B</t>
  </si>
  <si>
    <t>C</t>
  </si>
  <si>
    <t>P / kPa</t>
  </si>
  <si>
    <t>T / oC</t>
  </si>
  <si>
    <t>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</si>
</sst>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Summary!$B$3:$B$23</c:f>
              <c:strCache>
                <c:ptCount val="21"/>
                <c:pt idx="0">
                  <c:v>1</c:v>
                </c:pt>
                <c:pt idx="1">
                  <c:v>0.9</c:v>
                </c:pt>
                <c:pt idx="2">
                  <c:v>0.8</c:v>
                </c:pt>
                <c:pt idx="3">
                  <c:v>0.7</c:v>
                </c:pt>
                <c:pt idx="4">
                  <c:v>0.6</c:v>
                </c:pt>
                <c:pt idx="5">
                  <c:v>0.5</c:v>
                </c:pt>
                <c:pt idx="6">
                  <c:v>0.4</c:v>
                </c:pt>
                <c:pt idx="7">
                  <c:v>0.3</c:v>
                </c:pt>
                <c:pt idx="8">
                  <c:v>0.2</c:v>
                </c:pt>
                <c:pt idx="9">
                  <c:v>0.1</c:v>
                </c:pt>
                <c:pt idx="10">
                  <c:v>0</c:v>
                </c:pt>
                <c:pt idx="11">
                  <c:v>-0.1</c:v>
                </c:pt>
                <c:pt idx="12">
                  <c:v>-0.2</c:v>
                </c:pt>
                <c:pt idx="13">
                  <c:v>-0.3</c:v>
                </c:pt>
                <c:pt idx="14">
                  <c:v>-0.4</c:v>
                </c:pt>
                <c:pt idx="15">
                  <c:v>-0.5</c:v>
                </c:pt>
                <c:pt idx="16">
                  <c:v>-0.6</c:v>
                </c:pt>
                <c:pt idx="17">
                  <c:v>-0.7</c:v>
                </c:pt>
                <c:pt idx="18">
                  <c:v>-0.8</c:v>
                </c:pt>
                <c:pt idx="19">
                  <c:v>-0.9</c:v>
                </c:pt>
                <c:pt idx="20">
                  <c:v>-1</c:v>
                </c:pt>
              </c:strCache>
            </c:strRef>
          </c:tx>
          <c:spPr>
            <a:ln w="28575">
              <a:noFill/>
            </a:ln>
          </c:spPr>
          <c:xVal>
            <c:numRef>
              <c:f>Summary!$C$3:$C$23</c:f>
              <c:numCache>
                <c:formatCode>General</c:formatCode>
                <c:ptCount val="21"/>
                <c:pt idx="0">
                  <c:v>0.27500338363297588</c:v>
                </c:pt>
                <c:pt idx="1">
                  <c:v>0.26613237628614184</c:v>
                </c:pt>
                <c:pt idx="2">
                  <c:v>0.25760840530812656</c:v>
                </c:pt>
                <c:pt idx="3">
                  <c:v>0.24941403079289673</c:v>
                </c:pt>
                <c:pt idx="4">
                  <c:v>0.241532714449916</c:v>
                </c:pt>
                <c:pt idx="5">
                  <c:v>0.233948815024906</c:v>
                </c:pt>
                <c:pt idx="6">
                  <c:v>0.22664748844015106</c:v>
                </c:pt>
                <c:pt idx="7">
                  <c:v>0.21961478171684573</c:v>
                </c:pt>
                <c:pt idx="8">
                  <c:v>0.21283747852367108</c:v>
                </c:pt>
                <c:pt idx="9">
                  <c:v>0.20630313179797788</c:v>
                </c:pt>
                <c:pt idx="10">
                  <c:v>0.2</c:v>
                </c:pt>
                <c:pt idx="11">
                  <c:v>0.19369686820202214</c:v>
                </c:pt>
                <c:pt idx="12">
                  <c:v>0.18762349969646544</c:v>
                </c:pt>
                <c:pt idx="13">
                  <c:v>0.18176845652894771</c:v>
                </c:pt>
                <c:pt idx="14">
                  <c:v>0.17612100355801527</c:v>
                </c:pt>
                <c:pt idx="15">
                  <c:v>0.17067106738776086</c:v>
                </c:pt>
                <c:pt idx="16">
                  <c:v>0.16540922480730658</c:v>
                </c:pt>
                <c:pt idx="17">
                  <c:v>0.16032659813828498</c:v>
                </c:pt>
                <c:pt idx="18">
                  <c:v>0.15541487412210758</c:v>
                </c:pt>
                <c:pt idx="19">
                  <c:v>0.15066625345365789</c:v>
                </c:pt>
                <c:pt idx="20">
                  <c:v>0.14607341787642436</c:v>
                </c:pt>
              </c:numCache>
            </c:numRef>
          </c:xVal>
          <c:yVal>
            <c:numRef>
              <c:f>Summary!$D$3:$D$23</c:f>
              <c:numCache>
                <c:formatCode>General</c:formatCode>
                <c:ptCount val="21"/>
                <c:pt idx="0">
                  <c:v>0.18342541549552988</c:v>
                </c:pt>
                <c:pt idx="1">
                  <c:v>0.18483682284161493</c:v>
                </c:pt>
                <c:pt idx="2">
                  <c:v>0.18630467753982871</c:v>
                </c:pt>
                <c:pt idx="3">
                  <c:v>0.18782861785472554</c:v>
                </c:pt>
                <c:pt idx="4">
                  <c:v>0.18940808235271447</c:v>
                </c:pt>
                <c:pt idx="5">
                  <c:v>0.19104235845383</c:v>
                </c:pt>
                <c:pt idx="6">
                  <c:v>0.19273050977211562</c:v>
                </c:pt>
                <c:pt idx="7">
                  <c:v>0.19447155764087418</c:v>
                </c:pt>
                <c:pt idx="8">
                  <c:v>0.19626433790794057</c:v>
                </c:pt>
                <c:pt idx="9">
                  <c:v>0.19810760420394857</c:v>
                </c:pt>
                <c:pt idx="10">
                  <c:v>0.2</c:v>
                </c:pt>
                <c:pt idx="11">
                  <c:v>0.20189239579605145</c:v>
                </c:pt>
                <c:pt idx="12">
                  <c:v>0.20383537763213969</c:v>
                </c:pt>
                <c:pt idx="13">
                  <c:v>0.20582732989306565</c:v>
                </c:pt>
                <c:pt idx="14">
                  <c:v>0.20786656635200959</c:v>
                </c:pt>
                <c:pt idx="15">
                  <c:v>0.20995133827702428</c:v>
                </c:pt>
                <c:pt idx="16">
                  <c:v>0.21207989425347901</c:v>
                </c:pt>
                <c:pt idx="17">
                  <c:v>0.21425036747095666</c:v>
                </c:pt>
                <c:pt idx="18">
                  <c:v>0.21646087869028935</c:v>
                </c:pt>
                <c:pt idx="19">
                  <c:v>0.21870951458362201</c:v>
                </c:pt>
                <c:pt idx="20">
                  <c:v>0.22099433283339276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06C-4960-BB1E-351A49BF83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1452928"/>
        <c:axId val="111454848"/>
      </c:scatterChart>
      <c:valAx>
        <c:axId val="111452928"/>
        <c:scaling>
          <c:orientation val="minMax"/>
          <c:max val="0.30000000000000004"/>
          <c:min val="0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GB"/>
                  <a:t>n-propanol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11454848"/>
        <c:crosses val="autoZero"/>
        <c:crossBetween val="midCat"/>
      </c:valAx>
      <c:valAx>
        <c:axId val="111454848"/>
        <c:scaling>
          <c:orientation val="minMax"/>
          <c:max val="0.30000000000000004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isopropanol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11452928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600"/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147638</xdr:colOff>
      <xdr:row>2</xdr:row>
      <xdr:rowOff>128585</xdr:rowOff>
    </xdr:from>
    <xdr:to>
      <xdr:col>11</xdr:col>
      <xdr:colOff>361950</xdr:colOff>
      <xdr:row>21</xdr:row>
      <xdr:rowOff>123825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K113"/>
  <sheetViews>
    <sheetView workbookViewId="0"/>
  </sheetViews>
  <sheetFormatPr defaultColWidth="9.1328125" defaultRowHeight="14.25" x14ac:dyDescent="0.45"/>
  <cols>
    <col min="1" max="1" width="12.59765625" style="1" customWidth="1"/>
    <col min="2" max="2" width="12.3984375" style="1" customWidth="1"/>
    <col min="3" max="4" width="17" style="1" customWidth="1"/>
    <col min="5" max="5" width="9.1328125" style="1"/>
    <col min="6" max="6" width="12.73046875" style="1" customWidth="1"/>
    <col min="7" max="7" width="11.86328125" style="1" customWidth="1"/>
    <col min="8" max="8" width="9.1328125" style="1"/>
    <col min="9" max="9" width="12" style="1" bestFit="1" customWidth="1"/>
    <col min="10" max="16384" width="9.1328125" style="1"/>
  </cols>
  <sheetData>
    <row r="4" spans="2:11" x14ac:dyDescent="0.45">
      <c r="C4" s="1" t="s">
        <v>3</v>
      </c>
      <c r="D4" s="1" t="s">
        <v>4</v>
      </c>
      <c r="E4" s="1" t="s">
        <v>5</v>
      </c>
      <c r="F4" s="1" t="s">
        <v>6</v>
      </c>
      <c r="H4" s="1" t="s">
        <v>21</v>
      </c>
      <c r="I4" s="1" t="s">
        <v>22</v>
      </c>
      <c r="J4" s="1" t="s">
        <v>23</v>
      </c>
    </row>
    <row r="5" spans="2:11" x14ac:dyDescent="0.45">
      <c r="B5" s="1" t="s">
        <v>0</v>
      </c>
      <c r="C5" s="1">
        <v>12</v>
      </c>
      <c r="D5" s="1">
        <v>803</v>
      </c>
      <c r="E5" s="1">
        <v>60</v>
      </c>
      <c r="F5" s="1">
        <f>1/(D5*1000/(100)^3/E5)</f>
        <v>74.719800747198008</v>
      </c>
      <c r="H5" s="1">
        <v>16.115400000000001</v>
      </c>
      <c r="I5" s="1">
        <v>3483.67</v>
      </c>
      <c r="J5" s="1">
        <v>205.80699999999999</v>
      </c>
    </row>
    <row r="6" spans="2:11" x14ac:dyDescent="0.45">
      <c r="B6" s="1" t="s">
        <v>1</v>
      </c>
      <c r="C6" s="1">
        <v>11.6</v>
      </c>
      <c r="D6" s="1">
        <v>786</v>
      </c>
      <c r="E6" s="1">
        <v>60</v>
      </c>
      <c r="F6" s="1">
        <f t="shared" ref="F6" si="0">1/(D6*1000/(100)^3/E6)</f>
        <v>76.33587786259541</v>
      </c>
      <c r="H6" s="1">
        <v>16.679600000000001</v>
      </c>
      <c r="I6" s="1">
        <v>3640.2</v>
      </c>
      <c r="J6" s="1">
        <v>219.61</v>
      </c>
    </row>
    <row r="7" spans="2:11" x14ac:dyDescent="0.45">
      <c r="B7" s="1" t="s">
        <v>2</v>
      </c>
      <c r="C7" s="1">
        <v>9.1999999999999993</v>
      </c>
      <c r="D7" s="1">
        <v>876</v>
      </c>
      <c r="E7" s="1">
        <v>78</v>
      </c>
      <c r="F7" s="1">
        <f>1/(D7*1000/(100)^3/E7)</f>
        <v>89.041095890410972</v>
      </c>
      <c r="H7" s="1">
        <v>13.7819</v>
      </c>
      <c r="I7" s="1">
        <v>2726.81</v>
      </c>
      <c r="J7" s="1">
        <v>217.572</v>
      </c>
    </row>
    <row r="9" spans="2:11" x14ac:dyDescent="0.45">
      <c r="I9" s="1" t="s">
        <v>24</v>
      </c>
      <c r="J9" s="1" t="s">
        <v>25</v>
      </c>
    </row>
    <row r="12" spans="2:11" x14ac:dyDescent="0.45">
      <c r="D12" s="1" t="s">
        <v>7</v>
      </c>
    </row>
    <row r="13" spans="2:11" x14ac:dyDescent="0.45">
      <c r="C13" s="2">
        <v>1.9870000000000001</v>
      </c>
      <c r="D13" s="1" t="s">
        <v>9</v>
      </c>
      <c r="E13" s="1" t="s">
        <v>8</v>
      </c>
      <c r="G13" s="1" t="s">
        <v>26</v>
      </c>
      <c r="H13" s="1">
        <v>0.1</v>
      </c>
    </row>
    <row r="16" spans="2:11" x14ac:dyDescent="0.45">
      <c r="C16" s="1" t="s">
        <v>10</v>
      </c>
      <c r="D16" s="1" t="s">
        <v>12</v>
      </c>
      <c r="E16" s="1" t="s">
        <v>11</v>
      </c>
      <c r="F16" s="1" t="s">
        <v>14</v>
      </c>
      <c r="G16" s="1" t="s">
        <v>13</v>
      </c>
      <c r="H16" s="1" t="s">
        <v>16</v>
      </c>
      <c r="I16" s="1" t="s">
        <v>18</v>
      </c>
      <c r="J16" s="1" t="s">
        <v>8</v>
      </c>
      <c r="K16" s="1" t="s">
        <v>17</v>
      </c>
    </row>
    <row r="17" spans="1:11" x14ac:dyDescent="0.45">
      <c r="A17" s="1" t="s">
        <v>26</v>
      </c>
      <c r="B17" s="1" t="s">
        <v>0</v>
      </c>
      <c r="C17" s="1">
        <v>0.2</v>
      </c>
      <c r="D17" s="1">
        <f>C17*$F$5</f>
        <v>14.943960149439603</v>
      </c>
      <c r="E17" s="1">
        <f>D17/$D$20</f>
        <v>0.17867900294388434</v>
      </c>
      <c r="F17" s="1">
        <f>E17*$C$5</f>
        <v>2.1441480353266122</v>
      </c>
      <c r="G17" s="1">
        <f>$F$5*($C$5-$F$20)^2/($C$13*$C$22)</f>
        <v>0.37041824430001574</v>
      </c>
      <c r="H17" s="1">
        <f>EXP(G17)</f>
        <v>1.4483402480563716</v>
      </c>
      <c r="I17" s="1">
        <f>EXP($H$5-$I$5/($C$22-273.15+$J$5))</f>
        <v>47.911227090192554</v>
      </c>
      <c r="J17" s="1">
        <f>H17*I17/$C$23</f>
        <v>0.68484341010110661</v>
      </c>
      <c r="K17" s="1">
        <f>J17*C17</f>
        <v>0.13696868202022133</v>
      </c>
    </row>
    <row r="18" spans="1:11" x14ac:dyDescent="0.45">
      <c r="A18" s="1">
        <f>0</f>
        <v>0</v>
      </c>
      <c r="B18" s="1" t="s">
        <v>1</v>
      </c>
      <c r="C18" s="1">
        <v>0.2</v>
      </c>
      <c r="D18" s="1">
        <f>C18*$F$6</f>
        <v>15.267175572519083</v>
      </c>
      <c r="E18" s="1">
        <f t="shared" ref="E18:E19" si="1">D18/$D$20</f>
        <v>0.18254356153172915</v>
      </c>
      <c r="F18" s="1">
        <f>E18*$C$6</f>
        <v>2.1175053137680582</v>
      </c>
      <c r="G18" s="1">
        <f>$F$6*($C$6-$F$20)^2/($C$13*$C$22)</f>
        <v>0.23327540996325932</v>
      </c>
      <c r="H18" s="1">
        <f t="shared" ref="H18:H19" si="2">EXP(G18)</f>
        <v>1.2627291996447241</v>
      </c>
      <c r="I18" s="1">
        <f>EXP($H$6-$I$6/($C$22-273.15+$J$6))</f>
        <v>87.83542047887336</v>
      </c>
      <c r="J18" s="1">
        <f t="shared" ref="J18:J19" si="3">H18*I18/$C$23</f>
        <v>1.0946197898025716</v>
      </c>
      <c r="K18" s="1">
        <f t="shared" ref="K18:K19" si="4">J18*C18</f>
        <v>0.21892395796051434</v>
      </c>
    </row>
    <row r="19" spans="1:11" x14ac:dyDescent="0.45">
      <c r="B19" s="1" t="s">
        <v>2</v>
      </c>
      <c r="C19" s="1">
        <v>0.6</v>
      </c>
      <c r="D19" s="1">
        <f>C19*$F$7</f>
        <v>53.424657534246585</v>
      </c>
      <c r="E19" s="1">
        <f t="shared" si="1"/>
        <v>0.63877743552438659</v>
      </c>
      <c r="F19" s="1">
        <f>E19*$C$7</f>
        <v>5.8767524068243562</v>
      </c>
      <c r="G19" s="1">
        <f>$F$7*($C$7-$F$20)^2/($C$13*$C$22)</f>
        <v>0.1121652765177331</v>
      </c>
      <c r="H19" s="1">
        <f t="shared" si="2"/>
        <v>1.1186977398333657</v>
      </c>
      <c r="I19" s="1">
        <f>EXP($H$7-$I$7/($C$22-273.15+$J$7))</f>
        <v>97.232365251024873</v>
      </c>
      <c r="J19" s="1">
        <f t="shared" si="3"/>
        <v>1.0735122353315945</v>
      </c>
      <c r="K19" s="1">
        <f t="shared" si="4"/>
        <v>0.64410734119895663</v>
      </c>
    </row>
    <row r="20" spans="1:11" x14ac:dyDescent="0.45">
      <c r="C20" s="1">
        <f>SUM(C17:C19)</f>
        <v>1</v>
      </c>
      <c r="D20" s="1">
        <f t="shared" ref="D20" si="5">SUM(D17:D19)</f>
        <v>83.635793256205261</v>
      </c>
      <c r="F20" s="1">
        <f t="shared" ref="F20" si="6">SUM(F17:F19)</f>
        <v>10.138405755919027</v>
      </c>
      <c r="K20" s="1">
        <f t="shared" ref="K20" si="7">SUM(K17:K19)</f>
        <v>0.99999998117969224</v>
      </c>
    </row>
    <row r="22" spans="1:11" x14ac:dyDescent="0.45">
      <c r="B22" s="3" t="s">
        <v>15</v>
      </c>
      <c r="C22" s="1">
        <v>351.81594931986012</v>
      </c>
      <c r="D22" s="4" t="s">
        <v>8</v>
      </c>
      <c r="E22" s="1">
        <f>C22-273.15</f>
        <v>78.665949319860147</v>
      </c>
    </row>
    <row r="23" spans="1:11" x14ac:dyDescent="0.45">
      <c r="B23" s="3" t="s">
        <v>19</v>
      </c>
      <c r="C23" s="1">
        <v>101.325</v>
      </c>
      <c r="D23" s="4" t="s">
        <v>20</v>
      </c>
    </row>
    <row r="25" spans="1:11" x14ac:dyDescent="0.45">
      <c r="C25" s="1" t="s">
        <v>10</v>
      </c>
      <c r="D25" s="1" t="s">
        <v>12</v>
      </c>
      <c r="E25" s="1" t="s">
        <v>11</v>
      </c>
      <c r="F25" s="1" t="s">
        <v>14</v>
      </c>
      <c r="G25" s="1" t="s">
        <v>13</v>
      </c>
      <c r="H25" s="1" t="s">
        <v>16</v>
      </c>
      <c r="I25" s="1" t="s">
        <v>18</v>
      </c>
      <c r="J25" s="1" t="s">
        <v>8</v>
      </c>
      <c r="K25" s="1" t="s">
        <v>17</v>
      </c>
    </row>
    <row r="26" spans="1:11" x14ac:dyDescent="0.45">
      <c r="A26" s="1" t="s">
        <v>26</v>
      </c>
      <c r="B26" s="1" t="s">
        <v>0</v>
      </c>
      <c r="C26" s="1">
        <f>C17+(C17-K17)*$H$13</f>
        <v>0.20630313179797788</v>
      </c>
      <c r="D26" s="1">
        <f>C26*$F$5</f>
        <v>15.414928901467837</v>
      </c>
      <c r="E26" s="1">
        <f>D26/$D$29</f>
        <v>0.18445624829726681</v>
      </c>
      <c r="F26" s="1">
        <f>E26*$C$5</f>
        <v>2.2134749795672017</v>
      </c>
      <c r="G26" s="1">
        <f>$F$5*($C$5-$F$29)^2/($C$13*$C$31)</f>
        <v>0.36544562556273136</v>
      </c>
      <c r="H26" s="1">
        <f>EXP(G26)</f>
        <v>1.4411560810661481</v>
      </c>
      <c r="I26" s="1">
        <f>EXP($H$5-$I$5/($C$31-273.15+$J$5))</f>
        <v>48.039074343040404</v>
      </c>
      <c r="J26" s="1">
        <f>H26*I26/$C$32</f>
        <v>0.68326478281037695</v>
      </c>
      <c r="K26" s="1">
        <f>J26*C26</f>
        <v>0.14095966454104591</v>
      </c>
    </row>
    <row r="27" spans="1:11" x14ac:dyDescent="0.45">
      <c r="A27" s="1">
        <f>A18+$H$13</f>
        <v>0.1</v>
      </c>
      <c r="B27" s="1" t="s">
        <v>1</v>
      </c>
      <c r="C27" s="1">
        <f>C18+(C18-K18)*$H$13</f>
        <v>0.19810760420394857</v>
      </c>
      <c r="D27" s="1">
        <f>C27*$F$6</f>
        <v>15.122717878164011</v>
      </c>
      <c r="E27" s="1">
        <f>D27/$D$29</f>
        <v>0.18095962827298653</v>
      </c>
      <c r="F27" s="1">
        <f>E27*$C$6</f>
        <v>2.0991316879666435</v>
      </c>
      <c r="G27" s="1">
        <f>$F$6*($C$6-$F$29)^2/($C$13*$C$31)</f>
        <v>0.22930164103148828</v>
      </c>
      <c r="H27" s="1">
        <f t="shared" ref="H27:H28" si="8">EXP(G27)</f>
        <v>1.2577213621662575</v>
      </c>
      <c r="I27" s="1">
        <f>EXP($H$6-$I$6/($C$31-273.15+$J$6))</f>
        <v>88.058178424806798</v>
      </c>
      <c r="J27" s="1">
        <f>H27*I27/$C$32</f>
        <v>1.0930436922608175</v>
      </c>
      <c r="K27" s="1">
        <f>J27*C27</f>
        <v>0.2165402671640286</v>
      </c>
    </row>
    <row r="28" spans="1:11" x14ac:dyDescent="0.45">
      <c r="B28" s="1" t="s">
        <v>2</v>
      </c>
      <c r="C28" s="1">
        <f>C29-C27-C26</f>
        <v>0.59558926399807355</v>
      </c>
      <c r="D28" s="1">
        <f>C28*$F$7</f>
        <v>53.031920766951764</v>
      </c>
      <c r="E28" s="1">
        <f>D28/$D$29</f>
        <v>0.63458412342974668</v>
      </c>
      <c r="F28" s="1">
        <f>E28*$C$7</f>
        <v>5.8381739355536686</v>
      </c>
      <c r="G28" s="1">
        <f>$F$7*($C$7-$F$29)^2/($C$13*$C$31)</f>
        <v>0.11512278964879635</v>
      </c>
      <c r="H28" s="1">
        <f t="shared" si="8"/>
        <v>1.122011200475088</v>
      </c>
      <c r="I28" s="1">
        <f>EXP($H$7-$I$7/($C$31-273.15+$J$7))</f>
        <v>97.41957398361393</v>
      </c>
      <c r="J28" s="1">
        <f>H28*I28/$C$32</f>
        <v>1.0787648966703807</v>
      </c>
      <c r="K28" s="1">
        <f>J28*C28</f>
        <v>0.64250079083486988</v>
      </c>
    </row>
    <row r="29" spans="1:11" x14ac:dyDescent="0.45">
      <c r="C29" s="1">
        <v>1</v>
      </c>
      <c r="D29" s="1">
        <f t="shared" ref="D29" si="9">SUM(D26:D28)</f>
        <v>83.569567546583613</v>
      </c>
      <c r="F29" s="1">
        <f t="shared" ref="F29" si="10">SUM(F26:F28)</f>
        <v>10.150780603087515</v>
      </c>
      <c r="K29" s="1">
        <f t="shared" ref="K29" si="11">SUM(K26:K28)</f>
        <v>1.0000007225399443</v>
      </c>
    </row>
    <row r="31" spans="1:11" x14ac:dyDescent="0.45">
      <c r="B31" s="3" t="s">
        <v>15</v>
      </c>
      <c r="C31" s="1">
        <v>351.87786701322938</v>
      </c>
      <c r="D31" s="4" t="s">
        <v>8</v>
      </c>
      <c r="E31" s="1">
        <f>C31-273.15</f>
        <v>78.7278670132294</v>
      </c>
    </row>
    <row r="32" spans="1:11" x14ac:dyDescent="0.45">
      <c r="B32" s="3" t="s">
        <v>19</v>
      </c>
      <c r="C32" s="1">
        <v>101.325</v>
      </c>
      <c r="D32" s="4" t="s">
        <v>20</v>
      </c>
    </row>
    <row r="34" spans="1:11" x14ac:dyDescent="0.45">
      <c r="C34" s="1" t="s">
        <v>10</v>
      </c>
      <c r="D34" s="1" t="s">
        <v>12</v>
      </c>
      <c r="E34" s="1" t="s">
        <v>11</v>
      </c>
      <c r="F34" s="1" t="s">
        <v>14</v>
      </c>
      <c r="G34" s="1" t="s">
        <v>13</v>
      </c>
      <c r="H34" s="1" t="s">
        <v>16</v>
      </c>
      <c r="I34" s="1" t="s">
        <v>18</v>
      </c>
      <c r="J34" s="1" t="s">
        <v>8</v>
      </c>
      <c r="K34" s="1" t="s">
        <v>17</v>
      </c>
    </row>
    <row r="35" spans="1:11" x14ac:dyDescent="0.45">
      <c r="A35" s="1" t="s">
        <v>26</v>
      </c>
      <c r="B35" s="1" t="s">
        <v>0</v>
      </c>
      <c r="C35" s="1">
        <f>C26+(C26-K26)*$H$13</f>
        <v>0.21283747852367108</v>
      </c>
      <c r="D35" s="1">
        <f>C35*$F$5</f>
        <v>15.903173986824738</v>
      </c>
      <c r="E35" s="1">
        <f>D35/$D$38</f>
        <v>0.19045852760090934</v>
      </c>
      <c r="F35" s="1">
        <f>E35*$C$5</f>
        <v>2.2855023312109122</v>
      </c>
      <c r="G35" s="1">
        <f>$F$5*($C$5-$F$38)^2/($C$13*$C$40)</f>
        <v>0.36021006618133633</v>
      </c>
      <c r="H35" s="1">
        <f>EXP(G35)</f>
        <v>1.4336305402241059</v>
      </c>
      <c r="I35" s="1">
        <f>EXP($H$5-$I$5/($C$40-273.15+$J$5))</f>
        <v>48.171730575977648</v>
      </c>
      <c r="J35" s="1">
        <f>H35*I35/$C$41</f>
        <v>0.68157378859283402</v>
      </c>
      <c r="K35" s="1">
        <f>J35*C35</f>
        <v>0.14506444659192444</v>
      </c>
    </row>
    <row r="36" spans="1:11" x14ac:dyDescent="0.45">
      <c r="A36" s="1">
        <f>A27+$H$13</f>
        <v>0.2</v>
      </c>
      <c r="B36" s="1" t="s">
        <v>1</v>
      </c>
      <c r="C36" s="1">
        <f>C27+(C27-K27)*$H$13</f>
        <v>0.19626433790794057</v>
      </c>
      <c r="D36" s="1">
        <f>C36*$F$6</f>
        <v>14.982010527323705</v>
      </c>
      <c r="E36" s="1">
        <f>D36/$D$38</f>
        <v>0.17942655144811898</v>
      </c>
      <c r="F36" s="1">
        <f>E36*$C$6</f>
        <v>2.0813479967981801</v>
      </c>
      <c r="G36" s="1">
        <f>$F$6*($C$6-$F$38)^2/($C$13*$C$40)</f>
        <v>0.22512542519243167</v>
      </c>
      <c r="H36" s="1">
        <f t="shared" ref="H36:H37" si="12">EXP(G36)</f>
        <v>1.2524797988603853</v>
      </c>
      <c r="I36" s="1">
        <f>EXP($H$6-$I$6/($C$40-273.15+$J$6))</f>
        <v>88.289289124887631</v>
      </c>
      <c r="J36" s="1">
        <f>H36*I36/$C$41</f>
        <v>1.0913451871173516</v>
      </c>
      <c r="K36" s="1">
        <f>J36*C36</f>
        <v>0.21419214057860453</v>
      </c>
    </row>
    <row r="37" spans="1:11" x14ac:dyDescent="0.45">
      <c r="B37" s="1" t="s">
        <v>2</v>
      </c>
      <c r="C37" s="1">
        <f>C38-C36-C35</f>
        <v>0.59089818356838841</v>
      </c>
      <c r="D37" s="1">
        <f>C37*$F$7</f>
        <v>52.614221824582536</v>
      </c>
      <c r="E37" s="1">
        <f>D37/$D$38</f>
        <v>0.63011492095097166</v>
      </c>
      <c r="F37" s="1">
        <f>E37*$C$7</f>
        <v>5.7970572727489387</v>
      </c>
      <c r="G37" s="1">
        <f>$F$7*($C$7-$F$38)^2/($C$13*$C$40)</f>
        <v>0.11830208005146511</v>
      </c>
      <c r="H37" s="1">
        <f t="shared" si="12"/>
        <v>1.1255840765121741</v>
      </c>
      <c r="I37" s="1">
        <f>EXP($H$7-$I$7/($C$40-273.15+$J$7))</f>
        <v>97.613681538890106</v>
      </c>
      <c r="J37" s="1">
        <f>H37*I37/$C$41</f>
        <v>1.0843563344673581</v>
      </c>
      <c r="K37" s="1">
        <f>J37*C37</f>
        <v>0.6407441883776378</v>
      </c>
    </row>
    <row r="38" spans="1:11" x14ac:dyDescent="0.45">
      <c r="C38" s="1">
        <v>1</v>
      </c>
      <c r="D38" s="1">
        <f t="shared" ref="D38" si="13">SUM(D35:D37)</f>
        <v>83.499406338730978</v>
      </c>
      <c r="F38" s="1">
        <f t="shared" ref="F38" si="14">SUM(F35:F37)</f>
        <v>10.16390760075803</v>
      </c>
      <c r="K38" s="1">
        <f t="shared" ref="K38" si="15">SUM(K35:K37)</f>
        <v>1.0000007755481668</v>
      </c>
    </row>
    <row r="40" spans="1:11" x14ac:dyDescent="0.45">
      <c r="B40" s="3" t="s">
        <v>15</v>
      </c>
      <c r="C40" s="1">
        <v>351.94196817318431</v>
      </c>
      <c r="D40" s="4" t="s">
        <v>8</v>
      </c>
      <c r="E40" s="1">
        <f>C40-273.15</f>
        <v>78.79196817318433</v>
      </c>
    </row>
    <row r="41" spans="1:11" x14ac:dyDescent="0.45">
      <c r="B41" s="3" t="s">
        <v>19</v>
      </c>
      <c r="C41" s="1">
        <v>101.325</v>
      </c>
      <c r="D41" s="4" t="s">
        <v>20</v>
      </c>
    </row>
    <row r="43" spans="1:11" x14ac:dyDescent="0.45">
      <c r="C43" s="1" t="s">
        <v>10</v>
      </c>
      <c r="D43" s="1" t="s">
        <v>12</v>
      </c>
      <c r="E43" s="1" t="s">
        <v>11</v>
      </c>
      <c r="F43" s="1" t="s">
        <v>14</v>
      </c>
      <c r="G43" s="1" t="s">
        <v>13</v>
      </c>
      <c r="H43" s="1" t="s">
        <v>16</v>
      </c>
      <c r="I43" s="1" t="s">
        <v>18</v>
      </c>
      <c r="J43" s="1" t="s">
        <v>8</v>
      </c>
      <c r="K43" s="1" t="s">
        <v>17</v>
      </c>
    </row>
    <row r="44" spans="1:11" x14ac:dyDescent="0.45">
      <c r="A44" s="1" t="s">
        <v>26</v>
      </c>
      <c r="B44" s="1" t="s">
        <v>0</v>
      </c>
      <c r="C44" s="1">
        <f>C35+(C35-K35)*$H$13</f>
        <v>0.21961478171684573</v>
      </c>
      <c r="D44" s="1">
        <f>C44*$F$5</f>
        <v>16.409572731022099</v>
      </c>
      <c r="E44" s="1">
        <f>D44/$D$47</f>
        <v>0.19669821147772337</v>
      </c>
      <c r="F44" s="1">
        <f>E44*$C$5</f>
        <v>2.3603785377326805</v>
      </c>
      <c r="G44" s="1">
        <f>$F$5*($C$5-$F$47)^2/($C$13*$C$49)</f>
        <v>0.35470301756028111</v>
      </c>
      <c r="H44" s="1">
        <f>EXP(G44)</f>
        <v>1.4257571665586128</v>
      </c>
      <c r="I44" s="1">
        <f>EXP($H$5-$I$5/($C$49-273.15+$J$5))</f>
        <v>48.309612107046405</v>
      </c>
      <c r="J44" s="1">
        <f>H44*I44/$C$50</f>
        <v>0.6797707937358809</v>
      </c>
      <c r="K44" s="1">
        <f>J44*C44</f>
        <v>0.14928771448379244</v>
      </c>
    </row>
    <row r="45" spans="1:11" x14ac:dyDescent="0.45">
      <c r="A45" s="1">
        <f>A36+$H$13</f>
        <v>0.30000000000000004</v>
      </c>
      <c r="B45" s="1" t="s">
        <v>1</v>
      </c>
      <c r="C45" s="1">
        <f>C36+(C36-K36)*$H$13</f>
        <v>0.19447155764087418</v>
      </c>
      <c r="D45" s="1">
        <f>C45*$F$6</f>
        <v>14.845157071822454</v>
      </c>
      <c r="E45" s="1">
        <f>D45/$D$47</f>
        <v>0.17794587909123918</v>
      </c>
      <c r="F45" s="1">
        <f>E45*$C$6</f>
        <v>2.0641721974583747</v>
      </c>
      <c r="G45" s="1">
        <f>$F$6*($C$6-$F$47)^2/($C$13*$C$49)</f>
        <v>0.22074139410527122</v>
      </c>
      <c r="H45" s="1">
        <f t="shared" ref="H45:H46" si="16">EXP(G45)</f>
        <v>1.2470009070773225</v>
      </c>
      <c r="I45" s="1">
        <f>EXP($H$6-$I$6/($C$49-273.15+$J$6))</f>
        <v>88.529474932141525</v>
      </c>
      <c r="J45" s="1">
        <f>H45*I45/$C$50</f>
        <v>1.0895271210802817</v>
      </c>
      <c r="K45" s="1">
        <f>J45*C45</f>
        <v>0.2118820363284597</v>
      </c>
    </row>
    <row r="46" spans="1:11" x14ac:dyDescent="0.45">
      <c r="B46" s="1" t="s">
        <v>2</v>
      </c>
      <c r="C46" s="1">
        <f>C47-C45-C44</f>
        <v>0.58591366064228012</v>
      </c>
      <c r="D46" s="1">
        <f>C46*$F$7</f>
        <v>52.170394440750975</v>
      </c>
      <c r="E46" s="1">
        <f>D46/$D$47</f>
        <v>0.62535590943103758</v>
      </c>
      <c r="F46" s="1">
        <f>E46*$C$7</f>
        <v>5.7532743667655453</v>
      </c>
      <c r="G46" s="1">
        <f>$F$7*($C$7-$F$47)^2/($C$13*$C$49)</f>
        <v>0.12171999316179562</v>
      </c>
      <c r="H46" s="1">
        <f t="shared" si="16"/>
        <v>1.1294378071907214</v>
      </c>
      <c r="I46" s="1">
        <f>EXP($H$7-$I$7/($C$49-273.15+$J$7))</f>
        <v>97.815281090645513</v>
      </c>
      <c r="J46" s="1">
        <f>H46*I46/$C$50</f>
        <v>1.0903160778165575</v>
      </c>
      <c r="K46" s="1">
        <f>J46*C46</f>
        <v>0.6388310844106323</v>
      </c>
    </row>
    <row r="47" spans="1:11" x14ac:dyDescent="0.45">
      <c r="C47" s="1">
        <v>1</v>
      </c>
      <c r="D47" s="1">
        <f t="shared" ref="D47" si="17">SUM(D44:D46)</f>
        <v>83.425124243595519</v>
      </c>
      <c r="F47" s="1">
        <f t="shared" ref="F47" si="18">SUM(F44:F46)</f>
        <v>10.1778251019566</v>
      </c>
      <c r="K47" s="1">
        <f t="shared" ref="K47" si="19">SUM(K44:K46)</f>
        <v>1.0000008352228844</v>
      </c>
    </row>
    <row r="49" spans="1:11" x14ac:dyDescent="0.45">
      <c r="B49" s="3" t="s">
        <v>15</v>
      </c>
      <c r="C49" s="1">
        <v>352.00843793214489</v>
      </c>
      <c r="D49" s="4" t="s">
        <v>8</v>
      </c>
      <c r="E49" s="1">
        <f>C49-273.15</f>
        <v>78.858437932144909</v>
      </c>
    </row>
    <row r="50" spans="1:11" x14ac:dyDescent="0.45">
      <c r="B50" s="3" t="s">
        <v>19</v>
      </c>
      <c r="C50" s="1">
        <v>101.325</v>
      </c>
      <c r="D50" s="4" t="s">
        <v>20</v>
      </c>
    </row>
    <row r="52" spans="1:11" x14ac:dyDescent="0.45">
      <c r="C52" s="1" t="s">
        <v>10</v>
      </c>
      <c r="D52" s="1" t="s">
        <v>12</v>
      </c>
      <c r="E52" s="1" t="s">
        <v>11</v>
      </c>
      <c r="F52" s="1" t="s">
        <v>14</v>
      </c>
      <c r="G52" s="1" t="s">
        <v>13</v>
      </c>
      <c r="H52" s="1" t="s">
        <v>16</v>
      </c>
      <c r="I52" s="1" t="s">
        <v>18</v>
      </c>
      <c r="J52" s="1" t="s">
        <v>8</v>
      </c>
      <c r="K52" s="1" t="s">
        <v>17</v>
      </c>
    </row>
    <row r="53" spans="1:11" x14ac:dyDescent="0.45">
      <c r="A53" s="1" t="s">
        <v>26</v>
      </c>
      <c r="B53" s="1" t="s">
        <v>0</v>
      </c>
      <c r="C53" s="1">
        <f>C44+(C44-K44)*$H$13</f>
        <v>0.22664748844015106</v>
      </c>
      <c r="D53" s="1">
        <f>C53*$F$5</f>
        <v>16.935055176100953</v>
      </c>
      <c r="E53" s="1">
        <f>D53/$D$56</f>
        <v>0.20318849208943274</v>
      </c>
      <c r="F53" s="1">
        <f>E53*$C$5</f>
        <v>2.4382619050731931</v>
      </c>
      <c r="G53" s="1">
        <f>$F$5*($C$5-$F$56)^2/($C$13*$C$58)</f>
        <v>0.34891601467588212</v>
      </c>
      <c r="H53" s="1">
        <f>EXP(G53)</f>
        <v>1.4175301336148287</v>
      </c>
      <c r="I53" s="1">
        <f>EXP($H$5-$I$5/($C$58-273.15+$J$5))</f>
        <v>48.453077769466837</v>
      </c>
      <c r="J53" s="1">
        <f>H53*I53/$C$59</f>
        <v>0.67785539407453266</v>
      </c>
      <c r="K53" s="1">
        <f>J53*C53</f>
        <v>0.15363422259260168</v>
      </c>
    </row>
    <row r="54" spans="1:11" x14ac:dyDescent="0.45">
      <c r="A54" s="1">
        <f>A45+$H$13</f>
        <v>0.4</v>
      </c>
      <c r="B54" s="1" t="s">
        <v>1</v>
      </c>
      <c r="C54" s="1">
        <f>C45+(C45-K45)*$H$13</f>
        <v>0.19273050977211562</v>
      </c>
      <c r="D54" s="1">
        <f>C54*$F$6</f>
        <v>14.712252654359968</v>
      </c>
      <c r="E54" s="1">
        <f>D54/$D$56</f>
        <v>0.17651908428953891</v>
      </c>
      <c r="F54" s="1">
        <f>E54*$C$6</f>
        <v>2.0476213777586514</v>
      </c>
      <c r="G54" s="1">
        <f>$F$6*($C$6-$F$56)^2/($C$13*$C$58)</f>
        <v>0.21614443010368514</v>
      </c>
      <c r="H54" s="1">
        <f t="shared" ref="H54:H55" si="20">EXP(G54)</f>
        <v>1.2412816444913097</v>
      </c>
      <c r="I54" s="1">
        <f>EXP($H$6-$I$6/($C$58-273.15+$J$6))</f>
        <v>88.779357636315794</v>
      </c>
      <c r="J54" s="1">
        <f>H54*I54/$C$59</f>
        <v>1.0875912858987238</v>
      </c>
      <c r="K54" s="1">
        <f>J54*C54</f>
        <v>0.20961202295497178</v>
      </c>
    </row>
    <row r="55" spans="1:11" x14ac:dyDescent="0.45">
      <c r="B55" s="1" t="s">
        <v>2</v>
      </c>
      <c r="C55" s="1">
        <f>C56-C54-C53</f>
        <v>0.58062200178773338</v>
      </c>
      <c r="D55" s="1">
        <f>C55*$F$7</f>
        <v>51.699219337263941</v>
      </c>
      <c r="E55" s="1">
        <f>D55/$D$56</f>
        <v>0.62029242362102843</v>
      </c>
      <c r="F55" s="1">
        <f>E55*$C$7</f>
        <v>5.706690297313461</v>
      </c>
      <c r="G55" s="1">
        <f>$F$7*($C$7-$F$56)^2/($C$13*$C$58)</f>
        <v>0.12539489744322971</v>
      </c>
      <c r="H55" s="1">
        <f t="shared" si="20"/>
        <v>1.1335960188592193</v>
      </c>
      <c r="I55" s="1">
        <f>EXP($H$7-$I$7/($C$58-273.15+$J$7))</f>
        <v>98.024879451376407</v>
      </c>
      <c r="J55" s="1">
        <f>H55*I55/$C$59</f>
        <v>1.0966751847543565</v>
      </c>
      <c r="K55" s="1">
        <f>J55*C55</f>
        <v>0.63675374108300686</v>
      </c>
    </row>
    <row r="56" spans="1:11" x14ac:dyDescent="0.45">
      <c r="C56" s="1">
        <v>1</v>
      </c>
      <c r="D56" s="1">
        <f t="shared" ref="D56" si="21">SUM(D53:D55)</f>
        <v>83.346527167724858</v>
      </c>
      <c r="F56" s="1">
        <f t="shared" ref="F56" si="22">SUM(F53:F55)</f>
        <v>10.192573580145305</v>
      </c>
      <c r="K56" s="1">
        <f t="shared" ref="K56" si="23">SUM(K53:K55)</f>
        <v>0.99999998663058032</v>
      </c>
    </row>
    <row r="58" spans="1:11" x14ac:dyDescent="0.45">
      <c r="B58" s="3" t="s">
        <v>15</v>
      </c>
      <c r="C58" s="1">
        <v>352.07743141501572</v>
      </c>
      <c r="D58" s="4" t="s">
        <v>8</v>
      </c>
      <c r="E58" s="1">
        <f>C58-273.15</f>
        <v>78.927431415015747</v>
      </c>
    </row>
    <row r="59" spans="1:11" x14ac:dyDescent="0.45">
      <c r="B59" s="3" t="s">
        <v>19</v>
      </c>
      <c r="C59" s="1">
        <v>101.325</v>
      </c>
      <c r="D59" s="4" t="s">
        <v>20</v>
      </c>
    </row>
    <row r="61" spans="1:11" x14ac:dyDescent="0.45">
      <c r="C61" s="1" t="s">
        <v>10</v>
      </c>
      <c r="D61" s="1" t="s">
        <v>12</v>
      </c>
      <c r="E61" s="1" t="s">
        <v>11</v>
      </c>
      <c r="F61" s="1" t="s">
        <v>14</v>
      </c>
      <c r="G61" s="1" t="s">
        <v>13</v>
      </c>
      <c r="H61" s="1" t="s">
        <v>16</v>
      </c>
      <c r="I61" s="1" t="s">
        <v>18</v>
      </c>
      <c r="J61" s="1" t="s">
        <v>8</v>
      </c>
      <c r="K61" s="1" t="s">
        <v>17</v>
      </c>
    </row>
    <row r="62" spans="1:11" x14ac:dyDescent="0.45">
      <c r="A62" s="1" t="s">
        <v>26</v>
      </c>
      <c r="B62" s="1" t="s">
        <v>0</v>
      </c>
      <c r="C62" s="1">
        <f>C53+(C53-K53)*$H$13</f>
        <v>0.233948815024906</v>
      </c>
      <c r="D62" s="1">
        <f>C62*$F$5</f>
        <v>17.480608843704061</v>
      </c>
      <c r="E62" s="1">
        <f>D62/$D$65</f>
        <v>0.20994346285173504</v>
      </c>
      <c r="F62" s="1">
        <f>E62*$C$5</f>
        <v>2.5193215542208205</v>
      </c>
      <c r="G62" s="1">
        <f>$F$5*($C$5-$F$65)^2/($C$13*$C$67)</f>
        <v>0.34284051378353037</v>
      </c>
      <c r="H62" s="1">
        <f>EXP(G62)</f>
        <v>1.4089440368529962</v>
      </c>
      <c r="I62" s="1">
        <f>EXP($H$5-$I$5/($C$67-273.15+$J$5))</f>
        <v>48.602752557283296</v>
      </c>
      <c r="J62" s="1">
        <f>H62*I62/$C$68</f>
        <v>0.67583082546485085</v>
      </c>
      <c r="K62" s="1">
        <f>J62*C62</f>
        <v>0.15810982077480593</v>
      </c>
    </row>
    <row r="63" spans="1:11" x14ac:dyDescent="0.45">
      <c r="A63" s="1">
        <f>A54+$H$13</f>
        <v>0.5</v>
      </c>
      <c r="B63" s="1" t="s">
        <v>1</v>
      </c>
      <c r="C63" s="1">
        <f>C54+(C54-K54)*$H$13</f>
        <v>0.19104235845383</v>
      </c>
      <c r="D63" s="1">
        <f>C63*$F$6</f>
        <v>14.583386141513738</v>
      </c>
      <c r="E63" s="1">
        <f>D63/$D$65</f>
        <v>0.17514759434458232</v>
      </c>
      <c r="F63" s="1">
        <f>E63*$C$6</f>
        <v>2.0317120943971547</v>
      </c>
      <c r="G63" s="1">
        <f>$F$6*($C$6-$F$65)^2/($C$13*$C$67)</f>
        <v>0.21132958704728835</v>
      </c>
      <c r="H63" s="1">
        <f t="shared" ref="H63:H64" si="24">EXP(G63)</f>
        <v>1.2353194332583244</v>
      </c>
      <c r="I63" s="1">
        <f>EXP($H$6-$I$6/($C$67-273.15+$J$6))</f>
        <v>89.040022104509518</v>
      </c>
      <c r="J63" s="1">
        <f>H63*I63/$C$68</f>
        <v>1.0855452222398358</v>
      </c>
      <c r="K63" s="1">
        <f>J63*C63</f>
        <v>0.20738511946498528</v>
      </c>
    </row>
    <row r="64" spans="1:11" x14ac:dyDescent="0.45">
      <c r="B64" s="1" t="s">
        <v>2</v>
      </c>
      <c r="C64" s="1">
        <f>C65-C63-C62</f>
        <v>0.57500882652126406</v>
      </c>
      <c r="D64" s="1">
        <f>C64*$F$7</f>
        <v>51.199416060112561</v>
      </c>
      <c r="E64" s="1">
        <f>D64/$D$65</f>
        <v>0.61490894280368258</v>
      </c>
      <c r="F64" s="1">
        <f>E64*$C$7</f>
        <v>5.6571622737938796</v>
      </c>
      <c r="G64" s="1">
        <f>$F$7*($C$7-$F$65)^2/($C$13*$C$67)</f>
        <v>0.12934682141921588</v>
      </c>
      <c r="H64" s="1">
        <f t="shared" si="24"/>
        <v>1.1380847679007169</v>
      </c>
      <c r="I64" s="1">
        <f>EXP($H$7-$I$7/($C$67-273.15+$J$7))</f>
        <v>98.243369515900639</v>
      </c>
      <c r="J64" s="1">
        <f>H64*I64/$C$68</f>
        <v>1.103471822287571</v>
      </c>
      <c r="K64" s="1">
        <f>J64*C64</f>
        <v>0.63450603763285707</v>
      </c>
    </row>
    <row r="65" spans="1:11" x14ac:dyDescent="0.45">
      <c r="C65" s="1">
        <v>1</v>
      </c>
      <c r="D65" s="1">
        <f t="shared" ref="D65" si="25">SUM(D62:D64)</f>
        <v>83.263411045330372</v>
      </c>
      <c r="F65" s="1">
        <f t="shared" ref="F65" si="26">SUM(F62:F64)</f>
        <v>10.208195922411855</v>
      </c>
      <c r="K65" s="1">
        <f t="shared" ref="K65" si="27">SUM(K62:K64)</f>
        <v>1.0000009778726482</v>
      </c>
    </row>
    <row r="67" spans="1:11" x14ac:dyDescent="0.45">
      <c r="B67" s="3" t="s">
        <v>15</v>
      </c>
      <c r="C67" s="1">
        <v>352.1492289979376</v>
      </c>
      <c r="D67" s="4" t="s">
        <v>8</v>
      </c>
      <c r="E67" s="1">
        <f>C67-273.15</f>
        <v>78.999228997937621</v>
      </c>
    </row>
    <row r="68" spans="1:11" x14ac:dyDescent="0.45">
      <c r="B68" s="3" t="s">
        <v>19</v>
      </c>
      <c r="C68" s="1">
        <v>101.325</v>
      </c>
      <c r="D68" s="4" t="s">
        <v>20</v>
      </c>
    </row>
    <row r="70" spans="1:11" x14ac:dyDescent="0.45">
      <c r="C70" s="1" t="s">
        <v>10</v>
      </c>
      <c r="D70" s="1" t="s">
        <v>12</v>
      </c>
      <c r="E70" s="1" t="s">
        <v>11</v>
      </c>
      <c r="F70" s="1" t="s">
        <v>14</v>
      </c>
      <c r="G70" s="1" t="s">
        <v>13</v>
      </c>
      <c r="H70" s="1" t="s">
        <v>16</v>
      </c>
      <c r="I70" s="1" t="s">
        <v>18</v>
      </c>
      <c r="J70" s="1" t="s">
        <v>8</v>
      </c>
      <c r="K70" s="1" t="s">
        <v>17</v>
      </c>
    </row>
    <row r="71" spans="1:11" x14ac:dyDescent="0.45">
      <c r="A71" s="1" t="s">
        <v>26</v>
      </c>
      <c r="B71" s="1" t="s">
        <v>0</v>
      </c>
      <c r="C71" s="1">
        <f>C62+(C62-K62)*$H$13</f>
        <v>0.241532714449916</v>
      </c>
      <c r="D71" s="1">
        <f>C71*$F$5</f>
        <v>18.047276297627597</v>
      </c>
      <c r="E71" s="1">
        <f>D71/$D$74</f>
        <v>0.21697810646188592</v>
      </c>
      <c r="F71" s="1">
        <f>E71*$C$5</f>
        <v>2.6037372775426313</v>
      </c>
      <c r="G71" s="1">
        <f>$F$5*($C$5-$F$74)^2/($C$13*$C$76)</f>
        <v>0.33646840551782004</v>
      </c>
      <c r="H71" s="1">
        <f>EXP(G71)</f>
        <v>1.399994636465524</v>
      </c>
      <c r="I71" s="1">
        <f>EXP($H$5-$I$5/($C$76-273.15+$J$5))</f>
        <v>48.758913053381221</v>
      </c>
      <c r="J71" s="1">
        <f>H71*I71/$C$77</f>
        <v>0.6736956995274862</v>
      </c>
      <c r="K71" s="1">
        <f>J71*C71</f>
        <v>0.16271955102010874</v>
      </c>
    </row>
    <row r="72" spans="1:11" x14ac:dyDescent="0.45">
      <c r="A72" s="1">
        <f>A63+$H$13</f>
        <v>0.6</v>
      </c>
      <c r="B72" s="1" t="s">
        <v>1</v>
      </c>
      <c r="C72" s="1">
        <f>C63+(C63-K63)*$H$13</f>
        <v>0.18940808235271447</v>
      </c>
      <c r="D72" s="1">
        <f>C72*$F$6</f>
        <v>14.458632240665224</v>
      </c>
      <c r="E72" s="1">
        <f>D72/$D$74</f>
        <v>0.17383269330346079</v>
      </c>
      <c r="F72" s="1">
        <f>E72*$C$6</f>
        <v>2.0164592423201451</v>
      </c>
      <c r="G72" s="1">
        <f>$F$6*($C$6-$F$74)^2/($C$13*$C$76)</f>
        <v>0.20629247240079776</v>
      </c>
      <c r="H72" s="1">
        <f t="shared" ref="H72:H73" si="28">EXP(G72)</f>
        <v>1.2291126329538355</v>
      </c>
      <c r="I72" s="1">
        <f>EXP($H$6-$I$6/($C$76-273.15+$J$6))</f>
        <v>89.311945855888027</v>
      </c>
      <c r="J72" s="1">
        <f>H72*I72/$C$77</f>
        <v>1.0833894983978378</v>
      </c>
      <c r="K72" s="1">
        <f>J72*C72</f>
        <v>0.2052027273326037</v>
      </c>
    </row>
    <row r="73" spans="1:11" x14ac:dyDescent="0.45">
      <c r="B73" s="1" t="s">
        <v>2</v>
      </c>
      <c r="C73" s="1">
        <f>C74-C72-C71</f>
        <v>0.56905920319736958</v>
      </c>
      <c r="D73" s="1">
        <f>C73*$F$7</f>
        <v>50.669655079217847</v>
      </c>
      <c r="E73" s="1">
        <f>D73/$D$74</f>
        <v>0.60918920023465317</v>
      </c>
      <c r="F73" s="1">
        <f>E73*$C$7</f>
        <v>5.6045406421588089</v>
      </c>
      <c r="G73" s="1">
        <f>$F$7*($C$7-$F$74)^2/($C$13*$C$76)</f>
        <v>0.13359762260895106</v>
      </c>
      <c r="H73" s="1">
        <f t="shared" si="28"/>
        <v>1.142932836774494</v>
      </c>
      <c r="I73" s="1">
        <f>EXP($H$7-$I$7/($C$76-273.15+$J$7))</f>
        <v>98.471132456919463</v>
      </c>
      <c r="J73" s="1">
        <f>H73*I73/$C$77</f>
        <v>1.1107415816371469</v>
      </c>
      <c r="K73" s="1">
        <f>J73*C73</f>
        <v>0.63207771940462087</v>
      </c>
    </row>
    <row r="74" spans="1:11" x14ac:dyDescent="0.45">
      <c r="C74" s="1">
        <v>1</v>
      </c>
      <c r="D74" s="1">
        <f t="shared" ref="D74" si="29">SUM(D71:D73)</f>
        <v>83.175563617510676</v>
      </c>
      <c r="F74" s="1">
        <f t="shared" ref="F74" si="30">SUM(F71:F73)</f>
        <v>10.224737162021587</v>
      </c>
      <c r="K74" s="1">
        <f t="shared" ref="K74" si="31">SUM(K71:K73)</f>
        <v>0.99999999775733328</v>
      </c>
    </row>
    <row r="76" spans="1:11" x14ac:dyDescent="0.45">
      <c r="B76" s="3" t="s">
        <v>15</v>
      </c>
      <c r="C76" s="1">
        <v>352.22394083633947</v>
      </c>
      <c r="D76" s="4" t="s">
        <v>8</v>
      </c>
      <c r="E76" s="1">
        <f>C76-273.15</f>
        <v>79.073940836339489</v>
      </c>
    </row>
    <row r="77" spans="1:11" x14ac:dyDescent="0.45">
      <c r="B77" s="3" t="s">
        <v>19</v>
      </c>
      <c r="C77" s="1">
        <v>101.325</v>
      </c>
      <c r="D77" s="4" t="s">
        <v>20</v>
      </c>
    </row>
    <row r="79" spans="1:11" x14ac:dyDescent="0.45">
      <c r="C79" s="1" t="s">
        <v>10</v>
      </c>
      <c r="D79" s="1" t="s">
        <v>12</v>
      </c>
      <c r="E79" s="1" t="s">
        <v>11</v>
      </c>
      <c r="F79" s="1" t="s">
        <v>14</v>
      </c>
      <c r="G79" s="1" t="s">
        <v>13</v>
      </c>
      <c r="H79" s="1" t="s">
        <v>16</v>
      </c>
      <c r="I79" s="1" t="s">
        <v>18</v>
      </c>
      <c r="J79" s="1" t="s">
        <v>8</v>
      </c>
      <c r="K79" s="1" t="s">
        <v>17</v>
      </c>
    </row>
    <row r="80" spans="1:11" x14ac:dyDescent="0.45">
      <c r="A80" s="1" t="s">
        <v>26</v>
      </c>
      <c r="B80" s="1" t="s">
        <v>0</v>
      </c>
      <c r="C80" s="1">
        <f>C71+(C71-K71)*$H$13</f>
        <v>0.24941403079289673</v>
      </c>
      <c r="D80" s="1">
        <f>C80*$F$5</f>
        <v>18.636166684400752</v>
      </c>
      <c r="E80" s="1">
        <f>D80/$D$83</f>
        <v>0.22430846777941016</v>
      </c>
      <c r="F80" s="1">
        <f>E80*$C$5</f>
        <v>2.6917016133529219</v>
      </c>
      <c r="G80" s="1">
        <f>$F$5*($C$5-$F$83)^2/($C$13*$C$85)</f>
        <v>0.32979144973219204</v>
      </c>
      <c r="H80" s="1">
        <f>EXP(G80)</f>
        <v>1.3906780719348115</v>
      </c>
      <c r="I80" s="1">
        <f>EXP($H$5-$I$5/($C$85-273.15+$J$5))</f>
        <v>48.922302154807632</v>
      </c>
      <c r="J80" s="1">
        <f>H80*I80/$C$86</f>
        <v>0.67145495026163482</v>
      </c>
      <c r="K80" s="1">
        <f>J80*C80</f>
        <v>0.16747028564059832</v>
      </c>
    </row>
    <row r="81" spans="1:11" x14ac:dyDescent="0.45">
      <c r="A81" s="1">
        <f>A72+$H$13</f>
        <v>0.7</v>
      </c>
      <c r="B81" s="1" t="s">
        <v>1</v>
      </c>
      <c r="C81" s="1">
        <f>C72+(C72-K72)*$H$13</f>
        <v>0.18782861785472554</v>
      </c>
      <c r="D81" s="1">
        <f>C81*$F$6</f>
        <v>14.338062431658436</v>
      </c>
      <c r="E81" s="1">
        <f>D81/$D$83</f>
        <v>0.17257566265829111</v>
      </c>
      <c r="F81" s="1">
        <f>E81*$C$6</f>
        <v>2.0018776868361767</v>
      </c>
      <c r="G81" s="1">
        <f>$F$6*($C$6-$F$83)^2/($C$13*$C$85)</f>
        <v>0.20102889476499758</v>
      </c>
      <c r="H81" s="1">
        <f t="shared" ref="H81:H82" si="32">EXP(G81)</f>
        <v>1.2226600997891834</v>
      </c>
      <c r="I81" s="1">
        <f>EXP($H$6-$I$6/($C$85-273.15+$J$6))</f>
        <v>89.596417828852751</v>
      </c>
      <c r="J81" s="1">
        <f>H81*I81/$C$86</f>
        <v>1.0811346179460002</v>
      </c>
      <c r="K81" s="1">
        <f>J81*C81</f>
        <v>0.20306802100369398</v>
      </c>
    </row>
    <row r="82" spans="1:11" x14ac:dyDescent="0.45">
      <c r="B82" s="1" t="s">
        <v>2</v>
      </c>
      <c r="C82" s="1">
        <f>C83-C81-C80</f>
        <v>0.56275735135237781</v>
      </c>
      <c r="D82" s="1">
        <f>C82*$F$7</f>
        <v>50.108531284800769</v>
      </c>
      <c r="E82" s="1">
        <f>D82/$D$83</f>
        <v>0.60311586956229857</v>
      </c>
      <c r="F82" s="1">
        <f>E82*$C$7</f>
        <v>5.5486659999731467</v>
      </c>
      <c r="G82" s="1">
        <f>$F$7*($C$7-$F$83)^2/($C$13*$C$85)</f>
        <v>0.13817120287660087</v>
      </c>
      <c r="H82" s="1">
        <f t="shared" si="32"/>
        <v>1.1481721038154389</v>
      </c>
      <c r="I82" s="1">
        <f>EXP($H$7-$I$7/($C$85-273.15+$J$7))</f>
        <v>98.709226444465727</v>
      </c>
      <c r="J82" s="1">
        <f>H82*I82/$C$86</f>
        <v>1.1185312626966373</v>
      </c>
      <c r="K82" s="1">
        <f>J82*C82</f>
        <v>0.62946169079999026</v>
      </c>
    </row>
    <row r="83" spans="1:11" x14ac:dyDescent="0.45">
      <c r="C83" s="1">
        <v>1</v>
      </c>
      <c r="D83" s="1">
        <f t="shared" ref="D83" si="33">SUM(D80:D82)</f>
        <v>83.082760400859968</v>
      </c>
      <c r="F83" s="1">
        <f t="shared" ref="F83" si="34">SUM(F80:F82)</f>
        <v>10.242245300162246</v>
      </c>
      <c r="K83" s="1">
        <f t="shared" ref="K83" si="35">SUM(K80:K82)</f>
        <v>0.99999999744428258</v>
      </c>
    </row>
    <row r="85" spans="1:11" x14ac:dyDescent="0.45">
      <c r="B85" s="3" t="s">
        <v>15</v>
      </c>
      <c r="C85" s="1">
        <v>352.30189710413396</v>
      </c>
      <c r="D85" s="4" t="s">
        <v>8</v>
      </c>
      <c r="E85" s="1">
        <f>C85-273.15</f>
        <v>79.15189710413398</v>
      </c>
    </row>
    <row r="86" spans="1:11" x14ac:dyDescent="0.45">
      <c r="B86" s="3" t="s">
        <v>19</v>
      </c>
      <c r="C86" s="1">
        <v>101.325</v>
      </c>
      <c r="D86" s="4" t="s">
        <v>20</v>
      </c>
    </row>
    <row r="88" spans="1:11" x14ac:dyDescent="0.45">
      <c r="C88" s="1" t="s">
        <v>10</v>
      </c>
      <c r="D88" s="1" t="s">
        <v>12</v>
      </c>
      <c r="E88" s="1" t="s">
        <v>11</v>
      </c>
      <c r="F88" s="1" t="s">
        <v>14</v>
      </c>
      <c r="G88" s="1" t="s">
        <v>13</v>
      </c>
      <c r="H88" s="1" t="s">
        <v>16</v>
      </c>
      <c r="I88" s="1" t="s">
        <v>18</v>
      </c>
      <c r="J88" s="1" t="s">
        <v>8</v>
      </c>
      <c r="K88" s="1" t="s">
        <v>17</v>
      </c>
    </row>
    <row r="89" spans="1:11" x14ac:dyDescent="0.45">
      <c r="A89" s="1" t="s">
        <v>26</v>
      </c>
      <c r="B89" s="1" t="s">
        <v>0</v>
      </c>
      <c r="C89" s="1">
        <f>C80+(C80-K80)*$H$13</f>
        <v>0.25760840530812656</v>
      </c>
      <c r="D89" s="1">
        <f>C89*$F$5</f>
        <v>19.248448715426644</v>
      </c>
      <c r="E89" s="1">
        <f>D89/$D$92</f>
        <v>0.23195158702888632</v>
      </c>
      <c r="F89" s="1">
        <f>E89*$C$5</f>
        <v>2.783419044346636</v>
      </c>
      <c r="G89" s="1">
        <f>$F$5*($C$5-$F$92)^2/($C$13*$C$94)</f>
        <v>0.3228019549222258</v>
      </c>
      <c r="H89" s="1">
        <f>EXP(G89)</f>
        <v>1.3809918251878881</v>
      </c>
      <c r="I89" s="1">
        <f>EXP($H$5-$I$5/($C$94-273.15+$J$5))</f>
        <v>49.093485896675801</v>
      </c>
      <c r="J89" s="1">
        <f>H89*I89/$C$95</f>
        <v>0.66911130217898995</v>
      </c>
      <c r="K89" s="1">
        <f>J89*C89</f>
        <v>0.1723686955279736</v>
      </c>
    </row>
    <row r="90" spans="1:11" x14ac:dyDescent="0.45">
      <c r="A90" s="1">
        <f>A81+$H$13</f>
        <v>0.79999999999999993</v>
      </c>
      <c r="B90" s="1" t="s">
        <v>1</v>
      </c>
      <c r="C90" s="1">
        <f>C81+(C81-K81)*$H$13</f>
        <v>0.18630467753982871</v>
      </c>
      <c r="D90" s="1">
        <f>C90*$F$6</f>
        <v>14.221731109910587</v>
      </c>
      <c r="E90" s="1">
        <f>D90/$D$92</f>
        <v>0.17137760813930239</v>
      </c>
      <c r="F90" s="1">
        <f>E90*$C$6</f>
        <v>1.9879802544159078</v>
      </c>
      <c r="G90" s="1">
        <f>$F$6*($C$6-$F$92)^2/($C$13*$C$94)</f>
        <v>0.19553538163643583</v>
      </c>
      <c r="H90" s="1">
        <f t="shared" ref="H90:H91" si="36">EXP(G90)</f>
        <v>1.2159618158799623</v>
      </c>
      <c r="I90" s="1">
        <f>EXP($H$6-$I$6/($C$94-273.15+$J$6))</f>
        <v>89.894418194806406</v>
      </c>
      <c r="J90" s="1">
        <f>H90*I90/$C$95</f>
        <v>1.0787878607019938</v>
      </c>
      <c r="K90" s="1">
        <f>J90*C90</f>
        <v>0.20098322452196662</v>
      </c>
    </row>
    <row r="91" spans="1:11" x14ac:dyDescent="0.45">
      <c r="B91" s="1" t="s">
        <v>2</v>
      </c>
      <c r="C91" s="1">
        <f>C92-C90-C89</f>
        <v>0.55608691715204472</v>
      </c>
      <c r="D91" s="1">
        <f>C91*$F$7</f>
        <v>49.514588513538236</v>
      </c>
      <c r="E91" s="1">
        <f>D91/$D$92</f>
        <v>0.59667080483181123</v>
      </c>
      <c r="F91" s="1">
        <f>E91*$C$7</f>
        <v>5.4893714044526627</v>
      </c>
      <c r="G91" s="1">
        <f>$F$7*($C$7-$F$92)^2/($C$13*$C$94)</f>
        <v>0.14309362845173063</v>
      </c>
      <c r="H91" s="1">
        <f t="shared" si="36"/>
        <v>1.153837828658177</v>
      </c>
      <c r="I91" s="1">
        <f>EXP($H$7-$I$7/($C$94-273.15+$J$7))</f>
        <v>98.958447382088153</v>
      </c>
      <c r="J91" s="1">
        <f>H91*I91/$C$95</f>
        <v>1.1268887249418509</v>
      </c>
      <c r="K91" s="1">
        <f>J91*C91</f>
        <v>0.62664807702631231</v>
      </c>
    </row>
    <row r="92" spans="1:11" x14ac:dyDescent="0.45">
      <c r="C92" s="1">
        <v>1</v>
      </c>
      <c r="D92" s="1">
        <f t="shared" ref="D92" si="37">SUM(D89:D91)</f>
        <v>82.984768338875469</v>
      </c>
      <c r="F92" s="1">
        <f t="shared" ref="F92" si="38">SUM(F89:F91)</f>
        <v>10.260770703215208</v>
      </c>
      <c r="K92" s="1">
        <f t="shared" ref="K92" si="39">SUM(K89:K91)</f>
        <v>0.99999999707625253</v>
      </c>
    </row>
    <row r="94" spans="1:11" x14ac:dyDescent="0.45">
      <c r="B94" s="3" t="s">
        <v>15</v>
      </c>
      <c r="C94" s="1">
        <v>352.38333910881317</v>
      </c>
      <c r="D94" s="4" t="s">
        <v>8</v>
      </c>
      <c r="E94" s="1">
        <f>C94-273.15</f>
        <v>79.233339108813198</v>
      </c>
    </row>
    <row r="95" spans="1:11" x14ac:dyDescent="0.45">
      <c r="B95" s="3" t="s">
        <v>19</v>
      </c>
      <c r="C95" s="1">
        <v>101.325</v>
      </c>
      <c r="D95" s="4" t="s">
        <v>20</v>
      </c>
    </row>
    <row r="97" spans="1:11" x14ac:dyDescent="0.45">
      <c r="C97" s="1" t="s">
        <v>10</v>
      </c>
      <c r="D97" s="1" t="s">
        <v>12</v>
      </c>
      <c r="E97" s="1" t="s">
        <v>11</v>
      </c>
      <c r="F97" s="1" t="s">
        <v>14</v>
      </c>
      <c r="G97" s="1" t="s">
        <v>13</v>
      </c>
      <c r="H97" s="1" t="s">
        <v>16</v>
      </c>
      <c r="I97" s="1" t="s">
        <v>18</v>
      </c>
      <c r="J97" s="1" t="s">
        <v>8</v>
      </c>
      <c r="K97" s="1" t="s">
        <v>17</v>
      </c>
    </row>
    <row r="98" spans="1:11" x14ac:dyDescent="0.45">
      <c r="A98" s="1" t="s">
        <v>26</v>
      </c>
      <c r="B98" s="1" t="s">
        <v>0</v>
      </c>
      <c r="C98" s="1">
        <f>C89+(C89-K89)*$H$13</f>
        <v>0.26613237628614184</v>
      </c>
      <c r="D98" s="1">
        <f>C98*$F$5</f>
        <v>19.885358128478842</v>
      </c>
      <c r="E98" s="1">
        <f>D98/$D$101</f>
        <v>0.2399256250086193</v>
      </c>
      <c r="F98" s="1">
        <f>E98*$C$5</f>
        <v>2.8791075001034319</v>
      </c>
      <c r="G98" s="1">
        <f>$F$5*($C$5-$F$101)^2/($C$13*$C$103)</f>
        <v>0.3154925996648541</v>
      </c>
      <c r="H98" s="1">
        <f>EXP(G98)</f>
        <v>1.3709344665113847</v>
      </c>
      <c r="I98" s="1">
        <f>EXP($H$5-$I$5/($C$103-273.15+$J$5))</f>
        <v>49.273160208673744</v>
      </c>
      <c r="J98" s="1">
        <f>H98*I98/$C$104</f>
        <v>0.66666936692828149</v>
      </c>
      <c r="K98" s="1">
        <f>J98*C98</f>
        <v>0.17742230281780136</v>
      </c>
    </row>
    <row r="99" spans="1:11" x14ac:dyDescent="0.45">
      <c r="A99" s="1">
        <f>A90+$H$13</f>
        <v>0.89999999999999991</v>
      </c>
      <c r="B99" s="1" t="s">
        <v>1</v>
      </c>
      <c r="C99" s="1">
        <f>C90+(C90-K90)*$H$13</f>
        <v>0.18483682284161493</v>
      </c>
      <c r="D99" s="1">
        <f>C99*$F$6</f>
        <v>14.109681132947703</v>
      </c>
      <c r="E99" s="1">
        <f>D99/$D$101</f>
        <v>0.17023953215338761</v>
      </c>
      <c r="F99" s="1">
        <f>E99*$C$6</f>
        <v>1.9747785729792962</v>
      </c>
      <c r="G99" s="1">
        <f>$F$6*($C$6-$F$101)^2/($C$13*$C$103)</f>
        <v>0.18980909845647989</v>
      </c>
      <c r="H99" s="1">
        <f t="shared" ref="H99:H100" si="40">EXP(G99)</f>
        <v>1.2090187720757386</v>
      </c>
      <c r="I99" s="1">
        <f>EXP($H$6-$I$6/($C$103-273.15+$J$6))</f>
        <v>90.20715240908082</v>
      </c>
      <c r="J99" s="1">
        <f>H99*I99/$C$104</f>
        <v>1.0763596411357108</v>
      </c>
      <c r="K99" s="1">
        <f>J99*C99</f>
        <v>0.1989508963024656</v>
      </c>
    </row>
    <row r="100" spans="1:11" x14ac:dyDescent="0.45">
      <c r="B100" s="1" t="s">
        <v>2</v>
      </c>
      <c r="C100" s="1">
        <f>C101-C99-C98</f>
        <v>0.54903080087224321</v>
      </c>
      <c r="D100" s="1">
        <f>C100*$F$7</f>
        <v>48.886304187254538</v>
      </c>
      <c r="E100" s="1">
        <f>D100/$D$101</f>
        <v>0.58983484283799315</v>
      </c>
      <c r="F100" s="1">
        <f>E100*$C$7</f>
        <v>5.4264805541095367</v>
      </c>
      <c r="G100" s="1">
        <f>$F$7*($C$7-$F$101)^2/($C$13*$C$103)</f>
        <v>0.14839339090655554</v>
      </c>
      <c r="H100" s="1">
        <f t="shared" si="40"/>
        <v>1.1599691279252271</v>
      </c>
      <c r="I100" s="1">
        <f>EXP($H$7-$I$7/($C$103-273.15+$J$7))</f>
        <v>99.219775738560543</v>
      </c>
      <c r="J100" s="1">
        <f>H100*I100/$C$104</f>
        <v>1.1358685096115932</v>
      </c>
      <c r="K100" s="1">
        <f>J100*C100</f>
        <v>0.6236267975176143</v>
      </c>
    </row>
    <row r="101" spans="1:11" x14ac:dyDescent="0.45">
      <c r="C101" s="1">
        <v>1</v>
      </c>
      <c r="D101" s="1">
        <f t="shared" ref="D101" si="41">SUM(D98:D100)</f>
        <v>82.881343448681079</v>
      </c>
      <c r="F101" s="1">
        <f t="shared" ref="F101" si="42">SUM(F98:F100)</f>
        <v>10.280366627192265</v>
      </c>
      <c r="K101" s="1">
        <f t="shared" ref="K101" si="43">SUM(K98:K100)</f>
        <v>0.99999999663788119</v>
      </c>
    </row>
    <row r="103" spans="1:11" x14ac:dyDescent="0.45">
      <c r="B103" s="3" t="s">
        <v>15</v>
      </c>
      <c r="C103" s="1">
        <v>352.46856549669297</v>
      </c>
      <c r="D103" s="4" t="s">
        <v>8</v>
      </c>
      <c r="E103" s="1">
        <f>C103-273.15</f>
        <v>79.318565496692997</v>
      </c>
    </row>
    <row r="104" spans="1:11" x14ac:dyDescent="0.45">
      <c r="B104" s="3" t="s">
        <v>19</v>
      </c>
      <c r="C104" s="1">
        <v>101.325</v>
      </c>
      <c r="D104" s="4" t="s">
        <v>20</v>
      </c>
    </row>
    <row r="106" spans="1:11" x14ac:dyDescent="0.45">
      <c r="C106" s="1" t="s">
        <v>10</v>
      </c>
      <c r="D106" s="1" t="s">
        <v>12</v>
      </c>
      <c r="E106" s="1" t="s">
        <v>11</v>
      </c>
      <c r="F106" s="1" t="s">
        <v>14</v>
      </c>
      <c r="G106" s="1" t="s">
        <v>13</v>
      </c>
      <c r="H106" s="1" t="s">
        <v>16</v>
      </c>
      <c r="I106" s="1" t="s">
        <v>18</v>
      </c>
      <c r="J106" s="1" t="s">
        <v>8</v>
      </c>
      <c r="K106" s="1" t="s">
        <v>17</v>
      </c>
    </row>
    <row r="107" spans="1:11" x14ac:dyDescent="0.45">
      <c r="A107" s="1" t="s">
        <v>26</v>
      </c>
      <c r="B107" s="1" t="s">
        <v>0</v>
      </c>
      <c r="C107" s="1">
        <f>C98+(C98-K98)*$H$13</f>
        <v>0.27500338363297588</v>
      </c>
      <c r="D107" s="1">
        <f>C107*$F$5</f>
        <v>20.548198029861211</v>
      </c>
      <c r="E107" s="1">
        <f>D107/$D$110</f>
        <v>0.24824989841624426</v>
      </c>
      <c r="F107" s="1">
        <f>E107*$C$5</f>
        <v>2.9789987809949312</v>
      </c>
      <c r="G107" s="1">
        <f>$F$5*($C$5-$F$110)^2/($C$13*$C$112)</f>
        <v>0.30785664229247545</v>
      </c>
      <c r="H107" s="1">
        <f>EXP(G107)</f>
        <v>1.3605059359442586</v>
      </c>
      <c r="I107" s="1">
        <f>EXP($H$5-$I$5/($C$112-273.15+$J$5))</f>
        <v>49.46210043219579</v>
      </c>
      <c r="J107" s="1">
        <f>H107*I107/$C$113</f>
        <v>0.66413502336317254</v>
      </c>
      <c r="K107" s="1">
        <f>J107*C107</f>
        <v>0.18263937861403795</v>
      </c>
    </row>
    <row r="108" spans="1:11" x14ac:dyDescent="0.45">
      <c r="A108" s="1">
        <f>A99+$H$13</f>
        <v>0.99999999999999989</v>
      </c>
      <c r="B108" s="1" t="s">
        <v>1</v>
      </c>
      <c r="C108" s="1">
        <f>C99+(C99-K99)*$H$13</f>
        <v>0.18342541549552988</v>
      </c>
      <c r="D108" s="1">
        <f>C108*$F$6</f>
        <v>14.001940114162585</v>
      </c>
      <c r="E108" s="1">
        <f>D108/$D$110</f>
        <v>0.169162288874178</v>
      </c>
      <c r="F108" s="1">
        <f>E108*$C$6</f>
        <v>1.9622825509404647</v>
      </c>
      <c r="G108" s="1">
        <f>$F$6*($C$6-$F$110)^2/($C$13*$C$112)</f>
        <v>0.18384804984770164</v>
      </c>
      <c r="H108" s="1">
        <f t="shared" ref="H108:H109" si="44">EXP(G108)</f>
        <v>1.201833190484795</v>
      </c>
      <c r="I108" s="1">
        <f>EXP($H$6-$I$6/($C$112-273.15+$J$6))</f>
        <v>90.535963126407083</v>
      </c>
      <c r="J108" s="1">
        <f>H108*I108/$C$113</f>
        <v>1.0738625750587079</v>
      </c>
      <c r="K108" s="1">
        <f>J108*C108</f>
        <v>0.19697368901524312</v>
      </c>
    </row>
    <row r="109" spans="1:11" x14ac:dyDescent="0.45">
      <c r="B109" s="1" t="s">
        <v>2</v>
      </c>
      <c r="C109" s="1">
        <f>C110-C108-C107</f>
        <v>0.54157120087149413</v>
      </c>
      <c r="D109" s="1">
        <f>C109*$F$7</f>
        <v>48.222093228283732</v>
      </c>
      <c r="E109" s="1">
        <f>D109/$D$110</f>
        <v>0.58258781270957771</v>
      </c>
      <c r="F109" s="1">
        <f>E109*$C$7</f>
        <v>5.3598078769281141</v>
      </c>
      <c r="G109" s="1">
        <f>$F$7*($C$7-$F$110)^2/($C$13*$C$112)</f>
        <v>0.15410161234969288</v>
      </c>
      <c r="H109" s="1">
        <f t="shared" si="44"/>
        <v>1.1666094226805941</v>
      </c>
      <c r="I109" s="1">
        <f>EXP($H$7-$I$7/($C$112-273.15+$J$7))</f>
        <v>99.49430195385564</v>
      </c>
      <c r="J109" s="1">
        <f>H109*I109/$C$113</f>
        <v>1.1455316078203428</v>
      </c>
      <c r="K109" s="1">
        <f>J109*C109</f>
        <v>0.62038692848351651</v>
      </c>
    </row>
    <row r="110" spans="1:11" x14ac:dyDescent="0.45">
      <c r="C110" s="1">
        <v>1</v>
      </c>
      <c r="D110" s="1">
        <f t="shared" ref="D110" si="45">SUM(D107:D109)</f>
        <v>82.77223137230753</v>
      </c>
      <c r="F110" s="1">
        <f t="shared" ref="F110" si="46">SUM(F107:F109)</f>
        <v>10.301089208863509</v>
      </c>
      <c r="K110" s="1">
        <f t="shared" ref="K110" si="47">SUM(K107:K109)</f>
        <v>0.99999999611279755</v>
      </c>
    </row>
    <row r="112" spans="1:11" x14ac:dyDescent="0.45">
      <c r="B112" s="3" t="s">
        <v>15</v>
      </c>
      <c r="C112" s="1">
        <v>352.55790716243638</v>
      </c>
      <c r="D112" s="4" t="s">
        <v>8</v>
      </c>
      <c r="E112" s="1">
        <f>C112-273.15</f>
        <v>79.407907162436402</v>
      </c>
    </row>
    <row r="113" spans="2:4" x14ac:dyDescent="0.45">
      <c r="B113" s="3" t="s">
        <v>19</v>
      </c>
      <c r="C113" s="1">
        <v>101.325</v>
      </c>
      <c r="D113" s="4" t="s">
        <v>20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4:K113"/>
  <sheetViews>
    <sheetView workbookViewId="0"/>
  </sheetViews>
  <sheetFormatPr defaultColWidth="9.1328125" defaultRowHeight="14.25" x14ac:dyDescent="0.45"/>
  <cols>
    <col min="1" max="1" width="12.59765625" style="1" customWidth="1"/>
    <col min="2" max="2" width="12.3984375" style="1" customWidth="1"/>
    <col min="3" max="4" width="17" style="1" customWidth="1"/>
    <col min="5" max="5" width="9.1328125" style="1"/>
    <col min="6" max="6" width="12.73046875" style="1" customWidth="1"/>
    <col min="7" max="7" width="11.86328125" style="1" customWidth="1"/>
    <col min="8" max="8" width="9.1328125" style="1"/>
    <col min="9" max="9" width="12" style="1" bestFit="1" customWidth="1"/>
    <col min="10" max="16384" width="9.1328125" style="1"/>
  </cols>
  <sheetData>
    <row r="4" spans="2:11" x14ac:dyDescent="0.45">
      <c r="C4" s="1" t="s">
        <v>3</v>
      </c>
      <c r="D4" s="1" t="s">
        <v>4</v>
      </c>
      <c r="E4" s="1" t="s">
        <v>5</v>
      </c>
      <c r="F4" s="1" t="s">
        <v>6</v>
      </c>
      <c r="H4" s="1" t="s">
        <v>21</v>
      </c>
      <c r="I4" s="1" t="s">
        <v>22</v>
      </c>
      <c r="J4" s="1" t="s">
        <v>23</v>
      </c>
    </row>
    <row r="5" spans="2:11" x14ac:dyDescent="0.45">
      <c r="B5" s="1" t="s">
        <v>0</v>
      </c>
      <c r="C5" s="1">
        <v>12</v>
      </c>
      <c r="D5" s="1">
        <v>803</v>
      </c>
      <c r="E5" s="1">
        <v>60</v>
      </c>
      <c r="F5" s="1">
        <f>1/(D5*1000/(100)^3/E5)</f>
        <v>74.719800747198008</v>
      </c>
      <c r="H5" s="1">
        <v>16.115400000000001</v>
      </c>
      <c r="I5" s="1">
        <v>3483.67</v>
      </c>
      <c r="J5" s="1">
        <v>205.80699999999999</v>
      </c>
    </row>
    <row r="6" spans="2:11" x14ac:dyDescent="0.45">
      <c r="B6" s="1" t="s">
        <v>1</v>
      </c>
      <c r="C6" s="1">
        <v>11.6</v>
      </c>
      <c r="D6" s="1">
        <v>786</v>
      </c>
      <c r="E6" s="1">
        <v>60</v>
      </c>
      <c r="F6" s="1">
        <f t="shared" ref="F6" si="0">1/(D6*1000/(100)^3/E6)</f>
        <v>76.33587786259541</v>
      </c>
      <c r="H6" s="1">
        <v>16.679600000000001</v>
      </c>
      <c r="I6" s="1">
        <v>3640.2</v>
      </c>
      <c r="J6" s="1">
        <v>219.61</v>
      </c>
    </row>
    <row r="7" spans="2:11" x14ac:dyDescent="0.45">
      <c r="B7" s="1" t="s">
        <v>2</v>
      </c>
      <c r="C7" s="1">
        <v>9.1999999999999993</v>
      </c>
      <c r="D7" s="1">
        <v>876</v>
      </c>
      <c r="E7" s="1">
        <v>78</v>
      </c>
      <c r="F7" s="1">
        <f>1/(D7*1000/(100)^3/E7)</f>
        <v>89.041095890410972</v>
      </c>
      <c r="H7" s="1">
        <v>13.7819</v>
      </c>
      <c r="I7" s="1">
        <v>2726.81</v>
      </c>
      <c r="J7" s="1">
        <v>217.572</v>
      </c>
    </row>
    <row r="9" spans="2:11" x14ac:dyDescent="0.45">
      <c r="I9" s="1" t="s">
        <v>24</v>
      </c>
      <c r="J9" s="1" t="s">
        <v>25</v>
      </c>
    </row>
    <row r="12" spans="2:11" x14ac:dyDescent="0.45">
      <c r="D12" s="1" t="s">
        <v>7</v>
      </c>
    </row>
    <row r="13" spans="2:11" x14ac:dyDescent="0.45">
      <c r="C13" s="2">
        <v>1.9870000000000001</v>
      </c>
      <c r="D13" s="1" t="s">
        <v>9</v>
      </c>
      <c r="E13" s="1" t="s">
        <v>8</v>
      </c>
      <c r="G13" s="1" t="s">
        <v>26</v>
      </c>
      <c r="H13" s="1">
        <v>-0.1</v>
      </c>
    </row>
    <row r="16" spans="2:11" x14ac:dyDescent="0.45">
      <c r="C16" s="1" t="s">
        <v>10</v>
      </c>
      <c r="D16" s="1" t="s">
        <v>12</v>
      </c>
      <c r="E16" s="1" t="s">
        <v>11</v>
      </c>
      <c r="F16" s="1" t="s">
        <v>14</v>
      </c>
      <c r="G16" s="1" t="s">
        <v>13</v>
      </c>
      <c r="H16" s="1" t="s">
        <v>16</v>
      </c>
      <c r="I16" s="1" t="s">
        <v>18</v>
      </c>
      <c r="J16" s="1" t="s">
        <v>8</v>
      </c>
      <c r="K16" s="1" t="s">
        <v>17</v>
      </c>
    </row>
    <row r="17" spans="1:11" x14ac:dyDescent="0.45">
      <c r="A17" s="1" t="s">
        <v>26</v>
      </c>
      <c r="B17" s="1" t="s">
        <v>0</v>
      </c>
      <c r="C17" s="1">
        <v>0.2</v>
      </c>
      <c r="D17" s="1">
        <f>C17*$F$5</f>
        <v>14.943960149439603</v>
      </c>
      <c r="E17" s="1">
        <f>D17/$D$20</f>
        <v>0.17867900294388434</v>
      </c>
      <c r="F17" s="1">
        <f>E17*$C$5</f>
        <v>2.1441480353266122</v>
      </c>
      <c r="G17" s="1">
        <f>$F$5*($C$5-$F$20)^2/($C$13*$C$22)</f>
        <v>0.37041824430001574</v>
      </c>
      <c r="H17" s="1">
        <f>EXP(G17)</f>
        <v>1.4483402480563716</v>
      </c>
      <c r="I17" s="1">
        <f>EXP($H$5-$I$5/($C$22-273.15+$J$5))</f>
        <v>47.911227090192554</v>
      </c>
      <c r="J17" s="1">
        <f>H17*I17/$C$23</f>
        <v>0.68484341010110661</v>
      </c>
      <c r="K17" s="1">
        <f>J17*C17</f>
        <v>0.13696868202022133</v>
      </c>
    </row>
    <row r="18" spans="1:11" x14ac:dyDescent="0.45">
      <c r="A18" s="1">
        <f>0</f>
        <v>0</v>
      </c>
      <c r="B18" s="1" t="s">
        <v>1</v>
      </c>
      <c r="C18" s="1">
        <v>0.2</v>
      </c>
      <c r="D18" s="1">
        <f>C18*$F$6</f>
        <v>15.267175572519083</v>
      </c>
      <c r="E18" s="1">
        <f t="shared" ref="E18:E19" si="1">D18/$D$20</f>
        <v>0.18254356153172915</v>
      </c>
      <c r="F18" s="1">
        <f>E18*$C$6</f>
        <v>2.1175053137680582</v>
      </c>
      <c r="G18" s="1">
        <f>$F$6*($C$6-$F$20)^2/($C$13*$C$22)</f>
        <v>0.23327540996325932</v>
      </c>
      <c r="H18" s="1">
        <f t="shared" ref="H18:H19" si="2">EXP(G18)</f>
        <v>1.2627291996447241</v>
      </c>
      <c r="I18" s="1">
        <f>EXP($H$6-$I$6/($C$22-273.15+$J$6))</f>
        <v>87.83542047887336</v>
      </c>
      <c r="J18" s="1">
        <f t="shared" ref="J18:J19" si="3">H18*I18/$C$23</f>
        <v>1.0946197898025716</v>
      </c>
      <c r="K18" s="1">
        <f t="shared" ref="K18:K19" si="4">J18*C18</f>
        <v>0.21892395796051434</v>
      </c>
    </row>
    <row r="19" spans="1:11" x14ac:dyDescent="0.45">
      <c r="B19" s="1" t="s">
        <v>2</v>
      </c>
      <c r="C19" s="1">
        <v>0.6</v>
      </c>
      <c r="D19" s="1">
        <f>C19*$F$7</f>
        <v>53.424657534246585</v>
      </c>
      <c r="E19" s="1">
        <f t="shared" si="1"/>
        <v>0.63877743552438659</v>
      </c>
      <c r="F19" s="1">
        <f>E19*$C$7</f>
        <v>5.8767524068243562</v>
      </c>
      <c r="G19" s="1">
        <f>$F$7*($C$7-$F$20)^2/($C$13*$C$22)</f>
        <v>0.1121652765177331</v>
      </c>
      <c r="H19" s="1">
        <f t="shared" si="2"/>
        <v>1.1186977398333657</v>
      </c>
      <c r="I19" s="1">
        <f>EXP($H$7-$I$7/($C$22-273.15+$J$7))</f>
        <v>97.232365251024873</v>
      </c>
      <c r="J19" s="1">
        <f t="shared" si="3"/>
        <v>1.0735122353315945</v>
      </c>
      <c r="K19" s="1">
        <f t="shared" si="4"/>
        <v>0.64410734119895663</v>
      </c>
    </row>
    <row r="20" spans="1:11" x14ac:dyDescent="0.45">
      <c r="C20" s="1">
        <f>SUM(C17:C19)</f>
        <v>1</v>
      </c>
      <c r="D20" s="1">
        <f t="shared" ref="D20" si="5">SUM(D17:D19)</f>
        <v>83.635793256205261</v>
      </c>
      <c r="F20" s="1">
        <f t="shared" ref="F20" si="6">SUM(F17:F19)</f>
        <v>10.138405755919027</v>
      </c>
      <c r="K20" s="1">
        <f t="shared" ref="K20" si="7">SUM(K17:K19)</f>
        <v>0.99999998117969224</v>
      </c>
    </row>
    <row r="22" spans="1:11" x14ac:dyDescent="0.45">
      <c r="B22" s="3" t="s">
        <v>15</v>
      </c>
      <c r="C22" s="1">
        <v>351.81594931986012</v>
      </c>
      <c r="D22" s="4" t="s">
        <v>8</v>
      </c>
      <c r="E22" s="1">
        <f>C22-273.15</f>
        <v>78.665949319860147</v>
      </c>
    </row>
    <row r="23" spans="1:11" x14ac:dyDescent="0.45">
      <c r="B23" s="3" t="s">
        <v>19</v>
      </c>
      <c r="C23" s="1">
        <v>101.325</v>
      </c>
      <c r="D23" s="4" t="s">
        <v>20</v>
      </c>
    </row>
    <row r="25" spans="1:11" x14ac:dyDescent="0.45">
      <c r="C25" s="1" t="s">
        <v>10</v>
      </c>
      <c r="D25" s="1" t="s">
        <v>12</v>
      </c>
      <c r="E25" s="1" t="s">
        <v>11</v>
      </c>
      <c r="F25" s="1" t="s">
        <v>14</v>
      </c>
      <c r="G25" s="1" t="s">
        <v>13</v>
      </c>
      <c r="H25" s="1" t="s">
        <v>16</v>
      </c>
      <c r="I25" s="1" t="s">
        <v>18</v>
      </c>
      <c r="J25" s="1" t="s">
        <v>8</v>
      </c>
      <c r="K25" s="1" t="s">
        <v>17</v>
      </c>
    </row>
    <row r="26" spans="1:11" x14ac:dyDescent="0.45">
      <c r="A26" s="1" t="s">
        <v>26</v>
      </c>
      <c r="B26" s="1" t="s">
        <v>0</v>
      </c>
      <c r="C26" s="1">
        <f>C17+(C17-K17)*$H$13</f>
        <v>0.19369686820202214</v>
      </c>
      <c r="D26" s="1">
        <f>C26*$F$5</f>
        <v>14.472991397411368</v>
      </c>
      <c r="E26" s="1">
        <f>D26/$D$29</f>
        <v>0.17291089959634384</v>
      </c>
      <c r="F26" s="1">
        <f>E26*$C$5</f>
        <v>2.074930795156126</v>
      </c>
      <c r="G26" s="1">
        <f>$F$5*($C$5-$F$29)^2/($C$13*$C$31)</f>
        <v>0.37541726351163801</v>
      </c>
      <c r="H26" s="1">
        <f>EXP(G26)</f>
        <v>1.4555986561263197</v>
      </c>
      <c r="I26" s="1">
        <f>EXP($H$5-$I$5/($C$31-273.15+$J$5))</f>
        <v>47.784139674474844</v>
      </c>
      <c r="J26" s="1">
        <f>H26*I26/$C$32</f>
        <v>0.68644983463427511</v>
      </c>
      <c r="K26" s="1">
        <f>J26*C26</f>
        <v>0.13296318314645508</v>
      </c>
    </row>
    <row r="27" spans="1:11" x14ac:dyDescent="0.45">
      <c r="A27" s="1">
        <f>A18+$H$13</f>
        <v>-0.1</v>
      </c>
      <c r="B27" s="1" t="s">
        <v>1</v>
      </c>
      <c r="C27" s="1">
        <f>C18+(C18-K18)*$H$13</f>
        <v>0.20189239579605145</v>
      </c>
      <c r="D27" s="1">
        <f>C27*$F$6</f>
        <v>15.411633266874155</v>
      </c>
      <c r="E27" s="1">
        <f>D27/$D$29</f>
        <v>0.18412498834904176</v>
      </c>
      <c r="F27" s="1">
        <f>E27*$C$6</f>
        <v>2.1358498648488844</v>
      </c>
      <c r="G27" s="1">
        <f>$F$6*($C$6-$F$29)^2/($C$13*$C$31)</f>
        <v>0.23727756781383733</v>
      </c>
      <c r="H27" s="1">
        <f t="shared" ref="H27:H28" si="8">EXP(G27)</f>
        <v>1.2677929674643276</v>
      </c>
      <c r="I27" s="1">
        <f>EXP($H$6-$I$6/($C$31-273.15+$J$6))</f>
        <v>87.613961720513601</v>
      </c>
      <c r="J27" s="1">
        <f>H27*I27/$C$32</f>
        <v>1.0962384852796045</v>
      </c>
      <c r="K27" s="1">
        <f>J27*C27</f>
        <v>0.22132221415693384</v>
      </c>
    </row>
    <row r="28" spans="1:11" x14ac:dyDescent="0.45">
      <c r="B28" s="1" t="s">
        <v>2</v>
      </c>
      <c r="C28" s="1">
        <f>C29-C27-C26</f>
        <v>0.60441073600192641</v>
      </c>
      <c r="D28" s="1">
        <f>C28*$F$7</f>
        <v>53.817394301541398</v>
      </c>
      <c r="E28" s="1">
        <f>D28/$D$29</f>
        <v>0.64296411205461435</v>
      </c>
      <c r="F28" s="1">
        <f>E28*$C$7</f>
        <v>5.9152698309024512</v>
      </c>
      <c r="G28" s="1">
        <f>$F$7*($C$7-$F$29)^2/($C$13*$C$31)</f>
        <v>0.10925028867898133</v>
      </c>
      <c r="H28" s="1">
        <f t="shared" si="8"/>
        <v>1.1154414977852296</v>
      </c>
      <c r="I28" s="1">
        <f>EXP($H$7-$I$7/($C$31-273.15+$J$7))</f>
        <v>97.046134585688861</v>
      </c>
      <c r="J28" s="1">
        <f>H28*I28/$C$32</f>
        <v>1.0683373867903059</v>
      </c>
      <c r="K28" s="1">
        <f>J28*C28</f>
        <v>0.64571458624830347</v>
      </c>
    </row>
    <row r="29" spans="1:11" x14ac:dyDescent="0.45">
      <c r="C29" s="1">
        <v>1</v>
      </c>
      <c r="D29" s="1">
        <f t="shared" ref="D29" si="9">SUM(D26:D28)</f>
        <v>83.702018965826923</v>
      </c>
      <c r="F29" s="1">
        <f t="shared" ref="F29" si="10">SUM(F26:F28)</f>
        <v>10.126050490907462</v>
      </c>
      <c r="K29" s="1">
        <f t="shared" ref="K29" si="11">SUM(K26:K28)</f>
        <v>0.9999999835516924</v>
      </c>
    </row>
    <row r="31" spans="1:11" x14ac:dyDescent="0.45">
      <c r="B31" s="3" t="s">
        <v>15</v>
      </c>
      <c r="C31" s="1">
        <v>351.75426246256143</v>
      </c>
      <c r="D31" s="4" t="s">
        <v>8</v>
      </c>
      <c r="E31" s="1">
        <f>C31-273.15</f>
        <v>78.604262462561451</v>
      </c>
    </row>
    <row r="32" spans="1:11" x14ac:dyDescent="0.45">
      <c r="B32" s="3" t="s">
        <v>19</v>
      </c>
      <c r="C32" s="1">
        <v>101.325</v>
      </c>
      <c r="D32" s="4" t="s">
        <v>20</v>
      </c>
    </row>
    <row r="34" spans="1:11" x14ac:dyDescent="0.45">
      <c r="C34" s="1" t="s">
        <v>10</v>
      </c>
      <c r="D34" s="1" t="s">
        <v>12</v>
      </c>
      <c r="E34" s="1" t="s">
        <v>11</v>
      </c>
      <c r="F34" s="1" t="s">
        <v>14</v>
      </c>
      <c r="G34" s="1" t="s">
        <v>13</v>
      </c>
      <c r="H34" s="1" t="s">
        <v>16</v>
      </c>
      <c r="I34" s="1" t="s">
        <v>18</v>
      </c>
      <c r="J34" s="1" t="s">
        <v>8</v>
      </c>
      <c r="K34" s="1" t="s">
        <v>17</v>
      </c>
    </row>
    <row r="35" spans="1:11" x14ac:dyDescent="0.45">
      <c r="A35" s="1" t="s">
        <v>26</v>
      </c>
      <c r="B35" s="1" t="s">
        <v>0</v>
      </c>
      <c r="C35" s="1">
        <f>C26+(C26-K26)*$H$13</f>
        <v>0.18762349969646544</v>
      </c>
      <c r="D35" s="1">
        <f>C35*$F$5</f>
        <v>14.019190512811864</v>
      </c>
      <c r="E35" s="1">
        <f>D35/$D$38</f>
        <v>0.16736471975135897</v>
      </c>
      <c r="F35" s="1">
        <f>E35*$C$5</f>
        <v>2.0083766370163074</v>
      </c>
      <c r="G35" s="1">
        <f>$F$5*($C$5-$F$38)^2/($C$13*$C$40)</f>
        <v>0.38014715429539775</v>
      </c>
      <c r="H35" s="1">
        <f>EXP(G35)</f>
        <v>1.4624997867258682</v>
      </c>
      <c r="I35" s="1">
        <f>EXP($H$5-$I$5/($C$40-273.15+$J$5))</f>
        <v>47.661664110908596</v>
      </c>
      <c r="J35" s="1">
        <f>H35*I35/$C$41</f>
        <v>0.68793657633559135</v>
      </c>
      <c r="K35" s="1">
        <f>J35*C35</f>
        <v>0.12907306802128829</v>
      </c>
    </row>
    <row r="36" spans="1:11" x14ac:dyDescent="0.45">
      <c r="A36" s="1">
        <f>A27+$H$13</f>
        <v>-0.2</v>
      </c>
      <c r="B36" s="1" t="s">
        <v>1</v>
      </c>
      <c r="C36" s="1">
        <f>C27+(C27-K27)*$H$13</f>
        <v>0.20383537763213969</v>
      </c>
      <c r="D36" s="1">
        <f>C36*$F$6</f>
        <v>15.559952491003028</v>
      </c>
      <c r="E36" s="1">
        <f>D36/$D$38</f>
        <v>0.18575873447338245</v>
      </c>
      <c r="F36" s="1">
        <f>E36*$C$6</f>
        <v>2.1548013198912366</v>
      </c>
      <c r="G36" s="1">
        <f>$F$6*($C$6-$F$38)^2/($C$13*$C$40)</f>
        <v>0.24107054739818587</v>
      </c>
      <c r="H36" s="1">
        <f t="shared" ref="H36:H37" si="12">EXP(G36)</f>
        <v>1.2726108115231087</v>
      </c>
      <c r="I36" s="1">
        <f>EXP($H$6-$I$6/($C$40-273.15+$J$6))</f>
        <v>87.400516029898554</v>
      </c>
      <c r="J36" s="1">
        <f>H36*I36/$C$41</f>
        <v>1.0977235789030118</v>
      </c>
      <c r="K36" s="1">
        <f>J36*C36</f>
        <v>0.2237549002413993</v>
      </c>
    </row>
    <row r="37" spans="1:11" x14ac:dyDescent="0.45">
      <c r="B37" s="1" t="s">
        <v>2</v>
      </c>
      <c r="C37" s="1">
        <f>C38-C36-C35</f>
        <v>0.60854112267139493</v>
      </c>
      <c r="D37" s="1">
        <f>C37*$F$7</f>
        <v>54.185168457042025</v>
      </c>
      <c r="E37" s="1">
        <f>D37/$D$38</f>
        <v>0.64687654577525855</v>
      </c>
      <c r="F37" s="1">
        <f>E37*$C$7</f>
        <v>5.9512642211323783</v>
      </c>
      <c r="G37" s="1">
        <f>$F$7*($C$7-$F$38)^2/($C$13*$C$40)</f>
        <v>0.1065465334367129</v>
      </c>
      <c r="H37" s="1">
        <f t="shared" si="12"/>
        <v>1.1124296904178941</v>
      </c>
      <c r="I37" s="1">
        <f>EXP($H$7-$I$7/($C$40-273.15+$J$7))</f>
        <v>96.866534622237481</v>
      </c>
      <c r="J37" s="1">
        <f>H37*I37/$C$41</f>
        <v>1.0634809683855895</v>
      </c>
      <c r="K37" s="1">
        <f>J37*C37</f>
        <v>0.64717190244102885</v>
      </c>
    </row>
    <row r="38" spans="1:11" x14ac:dyDescent="0.45">
      <c r="C38" s="1">
        <v>1</v>
      </c>
      <c r="D38" s="1">
        <f t="shared" ref="D38" si="13">SUM(D35:D37)</f>
        <v>83.764311460856916</v>
      </c>
      <c r="F38" s="1">
        <f t="shared" ref="F38" si="14">SUM(F35:F37)</f>
        <v>10.114442178039923</v>
      </c>
      <c r="K38" s="1">
        <f t="shared" ref="K38" si="15">SUM(K35:K37)</f>
        <v>0.99999987070371643</v>
      </c>
    </row>
    <row r="40" spans="1:11" x14ac:dyDescent="0.45">
      <c r="B40" s="3" t="s">
        <v>15</v>
      </c>
      <c r="C40" s="1">
        <v>351.69468411862709</v>
      </c>
      <c r="D40" s="4" t="s">
        <v>8</v>
      </c>
      <c r="E40" s="1">
        <f>C40-273.15</f>
        <v>78.544684118627117</v>
      </c>
    </row>
    <row r="41" spans="1:11" x14ac:dyDescent="0.45">
      <c r="B41" s="3" t="s">
        <v>19</v>
      </c>
      <c r="C41" s="1">
        <v>101.325</v>
      </c>
      <c r="D41" s="4" t="s">
        <v>20</v>
      </c>
    </row>
    <row r="43" spans="1:11" x14ac:dyDescent="0.45">
      <c r="C43" s="1" t="s">
        <v>10</v>
      </c>
      <c r="D43" s="1" t="s">
        <v>12</v>
      </c>
      <c r="E43" s="1" t="s">
        <v>11</v>
      </c>
      <c r="F43" s="1" t="s">
        <v>14</v>
      </c>
      <c r="G43" s="1" t="s">
        <v>13</v>
      </c>
      <c r="H43" s="1" t="s">
        <v>16</v>
      </c>
      <c r="I43" s="1" t="s">
        <v>18</v>
      </c>
      <c r="J43" s="1" t="s">
        <v>8</v>
      </c>
      <c r="K43" s="1" t="s">
        <v>17</v>
      </c>
    </row>
    <row r="44" spans="1:11" x14ac:dyDescent="0.45">
      <c r="A44" s="1" t="s">
        <v>26</v>
      </c>
      <c r="B44" s="1" t="s">
        <v>0</v>
      </c>
      <c r="C44" s="1">
        <f>C35+(C35-K35)*$H$13</f>
        <v>0.18176845652894771</v>
      </c>
      <c r="D44" s="1">
        <f>C44*$F$5</f>
        <v>13.581702853968697</v>
      </c>
      <c r="E44" s="1">
        <f>D44/$D$47</f>
        <v>0.16202863576909171</v>
      </c>
      <c r="F44" s="1">
        <f>E44*$C$5</f>
        <v>1.9443436292291005</v>
      </c>
      <c r="G44" s="1">
        <f>$F$5*($C$5-$F$47)^2/($C$13*$C$49)</f>
        <v>0.38461744829956451</v>
      </c>
      <c r="H44" s="1">
        <f>EXP(G44)</f>
        <v>1.4690522255057257</v>
      </c>
      <c r="I44" s="1">
        <f>EXP($H$5-$I$5/($C$49-273.15+$J$5))</f>
        <v>47.543470244535683</v>
      </c>
      <c r="J44" s="1">
        <f>H44*I44/$C$50</f>
        <v>0.68930511493708746</v>
      </c>
      <c r="K44" s="1">
        <f>J44*C44</f>
        <v>0.12529392681962329</v>
      </c>
    </row>
    <row r="45" spans="1:11" x14ac:dyDescent="0.45">
      <c r="A45" s="1">
        <f>A36+$H$13</f>
        <v>-0.30000000000000004</v>
      </c>
      <c r="B45" s="1" t="s">
        <v>1</v>
      </c>
      <c r="C45" s="1">
        <f>C36+(C36-K36)*$H$13</f>
        <v>0.20582732989306565</v>
      </c>
      <c r="D45" s="1">
        <f>C45*$F$6</f>
        <v>15.712009915501193</v>
      </c>
      <c r="E45" s="1">
        <f>D45/$D$47</f>
        <v>0.18744302972695326</v>
      </c>
      <c r="F45" s="1">
        <f>E45*$C$6</f>
        <v>2.1743391448326577</v>
      </c>
      <c r="G45" s="1">
        <f>$F$6*($C$6-$F$47)^2/($C$13*$C$49)</f>
        <v>0.24466081066452522</v>
      </c>
      <c r="H45" s="1">
        <f t="shared" ref="H45:H46" si="16">EXP(G45)</f>
        <v>1.2771880311671495</v>
      </c>
      <c r="I45" s="1">
        <f>EXP($H$6-$I$6/($C$49-273.15+$J$6))</f>
        <v>87.194510462560004</v>
      </c>
      <c r="J45" s="1">
        <f>H45*I45/$C$50</f>
        <v>1.0990751063040751</v>
      </c>
      <c r="K45" s="1">
        <f>J45*C45</f>
        <v>0.22621969448250506</v>
      </c>
    </row>
    <row r="46" spans="1:11" x14ac:dyDescent="0.45">
      <c r="B46" s="1" t="s">
        <v>2</v>
      </c>
      <c r="C46" s="1">
        <f>C47-C45-C44</f>
        <v>0.61240421357798669</v>
      </c>
      <c r="D46" s="1">
        <f>C46*$F$7</f>
        <v>54.529142304889234</v>
      </c>
      <c r="E46" s="1">
        <f>D46/$D$47</f>
        <v>0.65052833450395497</v>
      </c>
      <c r="F46" s="1">
        <f>E46*$C$7</f>
        <v>5.9848606774363855</v>
      </c>
      <c r="G46" s="1">
        <f>$F$7*($C$7-$F$47)^2/($C$13*$C$49)</f>
        <v>0.10403897522120042</v>
      </c>
      <c r="H46" s="1">
        <f t="shared" si="16"/>
        <v>1.1096437026815471</v>
      </c>
      <c r="I46" s="1">
        <f>EXP($H$7-$I$7/($C$49-273.15+$J$7))</f>
        <v>96.69309445473931</v>
      </c>
      <c r="J46" s="1">
        <f>H46*I46/$C$50</f>
        <v>1.0589181678213027</v>
      </c>
      <c r="K46" s="1">
        <f>J46*C46</f>
        <v>0.64848594780804736</v>
      </c>
    </row>
    <row r="47" spans="1:11" x14ac:dyDescent="0.45">
      <c r="C47" s="1">
        <v>1</v>
      </c>
      <c r="D47" s="1">
        <f t="shared" ref="D47" si="17">SUM(D44:D46)</f>
        <v>83.822855074359126</v>
      </c>
      <c r="F47" s="1">
        <f t="shared" ref="F47" si="18">SUM(F44:F46)</f>
        <v>10.103543451498144</v>
      </c>
      <c r="K47" s="1">
        <f t="shared" ref="K47" si="19">SUM(K44:K46)</f>
        <v>0.99999956911017573</v>
      </c>
    </row>
    <row r="49" spans="1:11" x14ac:dyDescent="0.45">
      <c r="B49" s="3" t="s">
        <v>15</v>
      </c>
      <c r="C49" s="1">
        <v>351.63706702058192</v>
      </c>
      <c r="D49" s="4" t="s">
        <v>8</v>
      </c>
      <c r="E49" s="1">
        <f>C49-273.15</f>
        <v>78.487067020581947</v>
      </c>
    </row>
    <row r="50" spans="1:11" x14ac:dyDescent="0.45">
      <c r="B50" s="3" t="s">
        <v>19</v>
      </c>
      <c r="C50" s="1">
        <v>101.325</v>
      </c>
      <c r="D50" s="4" t="s">
        <v>20</v>
      </c>
    </row>
    <row r="52" spans="1:11" x14ac:dyDescent="0.45">
      <c r="C52" s="1" t="s">
        <v>10</v>
      </c>
      <c r="D52" s="1" t="s">
        <v>12</v>
      </c>
      <c r="E52" s="1" t="s">
        <v>11</v>
      </c>
      <c r="F52" s="1" t="s">
        <v>14</v>
      </c>
      <c r="G52" s="1" t="s">
        <v>13</v>
      </c>
      <c r="H52" s="1" t="s">
        <v>16</v>
      </c>
      <c r="I52" s="1" t="s">
        <v>18</v>
      </c>
      <c r="J52" s="1" t="s">
        <v>8</v>
      </c>
      <c r="K52" s="1" t="s">
        <v>17</v>
      </c>
    </row>
    <row r="53" spans="1:11" x14ac:dyDescent="0.45">
      <c r="A53" s="1" t="s">
        <v>26</v>
      </c>
      <c r="B53" s="1" t="s">
        <v>0</v>
      </c>
      <c r="C53" s="1">
        <f>C44+(C44-K44)*$H$13</f>
        <v>0.17612100355801527</v>
      </c>
      <c r="D53" s="1">
        <f>C53*$F$5</f>
        <v>13.159726293251452</v>
      </c>
      <c r="E53" s="1">
        <f>D53/$D$56</f>
        <v>0.15689160153768456</v>
      </c>
      <c r="F53" s="1">
        <f>E53*$C$5</f>
        <v>1.8826992184522147</v>
      </c>
      <c r="G53" s="1">
        <f>$F$5*($C$5-$F$56)^2/($C$13*$C$58)</f>
        <v>0.38883751459933086</v>
      </c>
      <c r="H53" s="1">
        <f>EXP(G53)</f>
        <v>1.4752648228615584</v>
      </c>
      <c r="I53" s="1">
        <f>EXP($H$5-$I$5/($C$58-273.15+$J$5))</f>
        <v>47.429258603111052</v>
      </c>
      <c r="J53" s="1">
        <f>H53*I53/$C$59</f>
        <v>0.6905572839040085</v>
      </c>
      <c r="K53" s="1">
        <f>J53*C53</f>
        <v>0.12162164185547124</v>
      </c>
    </row>
    <row r="54" spans="1:11" x14ac:dyDescent="0.45">
      <c r="A54" s="1">
        <f>A45+$H$13</f>
        <v>-0.4</v>
      </c>
      <c r="B54" s="1" t="s">
        <v>1</v>
      </c>
      <c r="C54" s="1">
        <f>C45+(C45-K45)*$H$13</f>
        <v>0.20786656635200959</v>
      </c>
      <c r="D54" s="1">
        <f>C54*$F$6</f>
        <v>15.867676820764089</v>
      </c>
      <c r="E54" s="1">
        <f>D54/$D$56</f>
        <v>0.18917606442686702</v>
      </c>
      <c r="F54" s="1">
        <f>E54*$C$6</f>
        <v>2.1944423473516572</v>
      </c>
      <c r="G54" s="1">
        <f>$F$6*($C$6-$F$56)^2/($C$13*$C$58)</f>
        <v>0.24805483614962123</v>
      </c>
      <c r="H54" s="1">
        <f t="shared" ref="H54:H55" si="20">EXP(G54)</f>
        <v>1.2815302044493089</v>
      </c>
      <c r="I54" s="1">
        <f>EXP($H$6-$I$6/($C$58-273.15+$J$6))</f>
        <v>86.995425245924963</v>
      </c>
      <c r="J54" s="1">
        <f>H54*I54/$C$59</f>
        <v>1.1002937587127044</v>
      </c>
      <c r="K54" s="1">
        <f>J54*C54</f>
        <v>0.2287142856021564</v>
      </c>
    </row>
    <row r="55" spans="1:11" x14ac:dyDescent="0.45">
      <c r="B55" s="1" t="s">
        <v>2</v>
      </c>
      <c r="C55" s="1">
        <f>C56-C54-C53</f>
        <v>0.61601243008997508</v>
      </c>
      <c r="D55" s="1">
        <f>C55*$F$7</f>
        <v>54.850421857326559</v>
      </c>
      <c r="E55" s="1">
        <f>D55/$D$56</f>
        <v>0.65393233403544837</v>
      </c>
      <c r="F55" s="1">
        <f>E55*$C$7</f>
        <v>6.0161774731261248</v>
      </c>
      <c r="G55" s="1">
        <f>$F$7*($C$7-$F$56)^2/($C$13*$C$58)</f>
        <v>0.10171384455568773</v>
      </c>
      <c r="H55" s="1">
        <f t="shared" si="20"/>
        <v>1.1070666332532462</v>
      </c>
      <c r="I55" s="1">
        <f>EXP($H$7-$I$7/($C$58-273.15+$J$7))</f>
        <v>96.52538653856908</v>
      </c>
      <c r="J55" s="1">
        <f>H55*I55/$C$59</f>
        <v>1.0546265452624908</v>
      </c>
      <c r="K55" s="1">
        <f>J55*C55</f>
        <v>0.64966306098454207</v>
      </c>
    </row>
    <row r="56" spans="1:11" x14ac:dyDescent="0.45">
      <c r="C56" s="1">
        <v>1</v>
      </c>
      <c r="D56" s="1">
        <f t="shared" ref="D56" si="21">SUM(D53:D55)</f>
        <v>83.877824971342108</v>
      </c>
      <c r="F56" s="1">
        <f t="shared" ref="F56" si="22">SUM(F53:F55)</f>
        <v>10.093319038929998</v>
      </c>
      <c r="K56" s="1">
        <f t="shared" ref="K56" si="23">SUM(K53:K55)</f>
        <v>0.99999898844216972</v>
      </c>
    </row>
    <row r="58" spans="1:11" x14ac:dyDescent="0.45">
      <c r="B58" s="3" t="s">
        <v>15</v>
      </c>
      <c r="C58" s="1">
        <v>351.58127719399823</v>
      </c>
      <c r="D58" s="4" t="s">
        <v>8</v>
      </c>
      <c r="E58" s="1">
        <f>C58-273.15</f>
        <v>78.431277193998255</v>
      </c>
    </row>
    <row r="59" spans="1:11" x14ac:dyDescent="0.45">
      <c r="B59" s="3" t="s">
        <v>19</v>
      </c>
      <c r="C59" s="1">
        <v>101.325</v>
      </c>
      <c r="D59" s="4" t="s">
        <v>20</v>
      </c>
    </row>
    <row r="61" spans="1:11" x14ac:dyDescent="0.45">
      <c r="C61" s="1" t="s">
        <v>10</v>
      </c>
      <c r="D61" s="1" t="s">
        <v>12</v>
      </c>
      <c r="E61" s="1" t="s">
        <v>11</v>
      </c>
      <c r="F61" s="1" t="s">
        <v>14</v>
      </c>
      <c r="G61" s="1" t="s">
        <v>13</v>
      </c>
      <c r="H61" s="1" t="s">
        <v>16</v>
      </c>
      <c r="I61" s="1" t="s">
        <v>18</v>
      </c>
      <c r="J61" s="1" t="s">
        <v>8</v>
      </c>
      <c r="K61" s="1" t="s">
        <v>17</v>
      </c>
    </row>
    <row r="62" spans="1:11" x14ac:dyDescent="0.45">
      <c r="A62" s="1" t="s">
        <v>26</v>
      </c>
      <c r="B62" s="1" t="s">
        <v>0</v>
      </c>
      <c r="C62" s="1">
        <f>C53+(C53-K53)*$H$13</f>
        <v>0.17067106738776086</v>
      </c>
      <c r="D62" s="1">
        <f>C62*$F$5</f>
        <v>12.752508148525095</v>
      </c>
      <c r="E62" s="1">
        <f>D62/$D$65</f>
        <v>0.15194330029132549</v>
      </c>
      <c r="F62" s="1">
        <f>E62*$C$5</f>
        <v>1.8233196034959058</v>
      </c>
      <c r="G62" s="1">
        <f>$F$5*($C$5-$F$65)^2/($C$13*$C$67)</f>
        <v>0.39281647322535029</v>
      </c>
      <c r="H62" s="1">
        <f>EXP(G62)</f>
        <v>1.4811465343374619</v>
      </c>
      <c r="I62" s="1">
        <f>EXP($H$5-$I$5/($C$67-273.15+$J$5))</f>
        <v>47.318872792473726</v>
      </c>
      <c r="J62" s="1">
        <f>H62*I62/$C$68</f>
        <v>0.69169686104443795</v>
      </c>
      <c r="K62" s="1">
        <f>J62*C62</f>
        <v>0.11805264158321793</v>
      </c>
    </row>
    <row r="63" spans="1:11" x14ac:dyDescent="0.45">
      <c r="A63" s="1">
        <f>A54+$H$13</f>
        <v>-0.5</v>
      </c>
      <c r="B63" s="1" t="s">
        <v>1</v>
      </c>
      <c r="C63" s="1">
        <f>C54+(C54-K54)*$H$13</f>
        <v>0.20995133827702428</v>
      </c>
      <c r="D63" s="1">
        <f>C63*$F$6</f>
        <v>16.026819715803377</v>
      </c>
      <c r="E63" s="1">
        <f>D63/$D$65</f>
        <v>0.19095599488598566</v>
      </c>
      <c r="F63" s="1">
        <f>E63*$C$6</f>
        <v>2.2150895406774338</v>
      </c>
      <c r="G63" s="1">
        <f>$F$6*($C$6-$F$65)^2/($C$13*$C$67)</f>
        <v>0.25125904335845634</v>
      </c>
      <c r="H63" s="1">
        <f t="shared" ref="H63:H64" si="24">EXP(G63)</f>
        <v>1.2856430785002002</v>
      </c>
      <c r="I63" s="1">
        <f>EXP($H$6-$I$6/($C$67-273.15+$J$6))</f>
        <v>86.802989771961194</v>
      </c>
      <c r="J63" s="1">
        <f>H63*I63/$C$68</f>
        <v>1.10138330119364</v>
      </c>
      <c r="K63" s="1">
        <f>J63*C63</f>
        <v>0.23123689804157163</v>
      </c>
    </row>
    <row r="64" spans="1:11" x14ac:dyDescent="0.45">
      <c r="B64" s="1" t="s">
        <v>2</v>
      </c>
      <c r="C64" s="1">
        <f>C65-C63-C62</f>
        <v>0.61937759433521489</v>
      </c>
      <c r="D64" s="1">
        <f>C64*$F$7</f>
        <v>55.150059769573936</v>
      </c>
      <c r="E64" s="1">
        <f>D64/$D$65</f>
        <v>0.65710070482268879</v>
      </c>
      <c r="F64" s="1">
        <f>E64*$C$7</f>
        <v>6.0453264843687364</v>
      </c>
      <c r="G64" s="1">
        <f>$F$7*($C$7-$F$65)^2/($C$13*$C$67)</f>
        <v>9.9558504022066119E-2</v>
      </c>
      <c r="H64" s="1">
        <f t="shared" si="24"/>
        <v>1.1046830972537769</v>
      </c>
      <c r="I64" s="1">
        <f>EXP($H$7-$I$7/($C$67-273.15+$J$7))</f>
        <v>96.363192130123338</v>
      </c>
      <c r="J64" s="1">
        <f>H64*I64/$C$68</f>
        <v>1.0505876096083435</v>
      </c>
      <c r="K64" s="1">
        <f>J64*C64</f>
        <v>0.65071042627759967</v>
      </c>
    </row>
    <row r="65" spans="1:11" x14ac:dyDescent="0.45">
      <c r="C65" s="1">
        <v>1</v>
      </c>
      <c r="D65" s="1">
        <f t="shared" ref="D65" si="25">SUM(D62:D64)</f>
        <v>83.929387633902408</v>
      </c>
      <c r="F65" s="1">
        <f t="shared" ref="F65" si="26">SUM(F62:F64)</f>
        <v>10.083735628542076</v>
      </c>
      <c r="K65" s="1">
        <f t="shared" ref="K65" si="27">SUM(K62:K64)</f>
        <v>0.99999996590238927</v>
      </c>
    </row>
    <row r="67" spans="1:11" x14ac:dyDescent="0.45">
      <c r="B67" s="3" t="s">
        <v>15</v>
      </c>
      <c r="C67" s="1">
        <v>351.52724926167701</v>
      </c>
      <c r="D67" s="4" t="s">
        <v>8</v>
      </c>
      <c r="E67" s="1">
        <f>C67-273.15</f>
        <v>78.377249261677036</v>
      </c>
    </row>
    <row r="68" spans="1:11" x14ac:dyDescent="0.45">
      <c r="B68" s="3" t="s">
        <v>19</v>
      </c>
      <c r="C68" s="1">
        <v>101.325</v>
      </c>
      <c r="D68" s="4" t="s">
        <v>20</v>
      </c>
    </row>
    <row r="70" spans="1:11" x14ac:dyDescent="0.45">
      <c r="C70" s="1" t="s">
        <v>10</v>
      </c>
      <c r="D70" s="1" t="s">
        <v>12</v>
      </c>
      <c r="E70" s="1" t="s">
        <v>11</v>
      </c>
      <c r="F70" s="1" t="s">
        <v>14</v>
      </c>
      <c r="G70" s="1" t="s">
        <v>13</v>
      </c>
      <c r="H70" s="1" t="s">
        <v>16</v>
      </c>
      <c r="I70" s="1" t="s">
        <v>18</v>
      </c>
      <c r="J70" s="1" t="s">
        <v>8</v>
      </c>
      <c r="K70" s="1" t="s">
        <v>17</v>
      </c>
    </row>
    <row r="71" spans="1:11" x14ac:dyDescent="0.45">
      <c r="A71" s="1" t="s">
        <v>26</v>
      </c>
      <c r="B71" s="1" t="s">
        <v>0</v>
      </c>
      <c r="C71" s="1">
        <f>C62+(C62-K62)*$H$13</f>
        <v>0.16540922480730658</v>
      </c>
      <c r="D71" s="1">
        <f>C71*$F$5</f>
        <v>12.359344319350429</v>
      </c>
      <c r="E71" s="1">
        <f>D71/$D$74</f>
        <v>0.14717412217880257</v>
      </c>
      <c r="F71" s="1">
        <f>E71*$C$5</f>
        <v>1.766089466145631</v>
      </c>
      <c r="G71" s="1">
        <f>$F$5*($C$5-$F$74)^2/($C$13*$C$76)</f>
        <v>0.39656330234174292</v>
      </c>
      <c r="H71" s="1">
        <f>EXP(G71)</f>
        <v>1.4867065470020069</v>
      </c>
      <c r="I71" s="1">
        <f>EXP($H$5-$I$5/($C$76-273.15+$J$5))</f>
        <v>47.211919954378615</v>
      </c>
      <c r="J71" s="1">
        <f>H71*I71/$C$77</f>
        <v>0.69272411046345295</v>
      </c>
      <c r="K71" s="1">
        <f>J71*C71</f>
        <v>0.11458295811709077</v>
      </c>
    </row>
    <row r="72" spans="1:11" x14ac:dyDescent="0.45">
      <c r="A72" s="1">
        <f>A63+$H$13</f>
        <v>-0.6</v>
      </c>
      <c r="B72" s="1" t="s">
        <v>1</v>
      </c>
      <c r="C72" s="1">
        <f>C63+(C63-K63)*$H$13</f>
        <v>0.21207989425347901</v>
      </c>
      <c r="D72" s="1">
        <f>C72*$F$6</f>
        <v>16.189304904845724</v>
      </c>
      <c r="E72" s="1">
        <f>D72/$D$74</f>
        <v>0.19278099844870064</v>
      </c>
      <c r="F72" s="1">
        <f>E72*$C$6</f>
        <v>2.2362595820049274</v>
      </c>
      <c r="G72" s="1">
        <f>$F$6*($C$6-$F$74)^2/($C$13*$C$76)</f>
        <v>0.25427982998239523</v>
      </c>
      <c r="H72" s="1">
        <f t="shared" ref="H72:H73" si="28">EXP(G72)</f>
        <v>1.2895326036699879</v>
      </c>
      <c r="I72" s="1">
        <f>EXP($H$6-$I$6/($C$76-273.15+$J$6))</f>
        <v>86.616520980291142</v>
      </c>
      <c r="J72" s="1">
        <f>H72*I72/$C$77</f>
        <v>1.1023422434794075</v>
      </c>
      <c r="K72" s="1">
        <f>J72*C72</f>
        <v>0.23378462642825554</v>
      </c>
    </row>
    <row r="73" spans="1:11" x14ac:dyDescent="0.45">
      <c r="B73" s="1" t="s">
        <v>2</v>
      </c>
      <c r="C73" s="1">
        <f>C74-C72-C71</f>
        <v>0.62251088093921447</v>
      </c>
      <c r="D73" s="1">
        <f>C73*$F$7</f>
        <v>55.429051042532805</v>
      </c>
      <c r="E73" s="1">
        <f>D73/$D$74</f>
        <v>0.66004487937249678</v>
      </c>
      <c r="F73" s="1">
        <f>E73*$C$7</f>
        <v>6.0724128902269703</v>
      </c>
      <c r="G73" s="1">
        <f>$F$7*($C$7-$F$74)^2/($C$13*$C$76)</f>
        <v>9.7561437869848916E-2</v>
      </c>
      <c r="H73" s="1">
        <f t="shared" si="28"/>
        <v>1.1024791734546231</v>
      </c>
      <c r="I73" s="1">
        <f>EXP($H$7-$I$7/($C$76-273.15+$J$7))</f>
        <v>96.205943819329875</v>
      </c>
      <c r="J73" s="1">
        <f>H73*I73/$C$77</f>
        <v>1.0467806506129456</v>
      </c>
      <c r="K73" s="1">
        <f>J73*C73</f>
        <v>0.65163234496318878</v>
      </c>
    </row>
    <row r="74" spans="1:11" x14ac:dyDescent="0.45">
      <c r="C74" s="1">
        <v>1</v>
      </c>
      <c r="D74" s="1">
        <f t="shared" ref="D74" si="29">SUM(D71:D73)</f>
        <v>83.977700266728959</v>
      </c>
      <c r="F74" s="1">
        <f t="shared" ref="F74" si="30">SUM(F71:F73)</f>
        <v>10.074761938377527</v>
      </c>
      <c r="K74" s="1">
        <f t="shared" ref="K74" si="31">SUM(K71:K73)</f>
        <v>0.99999992950853511</v>
      </c>
    </row>
    <row r="76" spans="1:11" x14ac:dyDescent="0.45">
      <c r="B76" s="3" t="s">
        <v>15</v>
      </c>
      <c r="C76" s="1">
        <v>351.4748008870867</v>
      </c>
      <c r="D76" s="4" t="s">
        <v>8</v>
      </c>
      <c r="E76" s="1">
        <f>C76-273.15</f>
        <v>78.324800887086724</v>
      </c>
    </row>
    <row r="77" spans="1:11" x14ac:dyDescent="0.45">
      <c r="B77" s="3" t="s">
        <v>19</v>
      </c>
      <c r="C77" s="1">
        <v>101.325</v>
      </c>
      <c r="D77" s="4" t="s">
        <v>20</v>
      </c>
    </row>
    <row r="79" spans="1:11" x14ac:dyDescent="0.45">
      <c r="C79" s="1" t="s">
        <v>10</v>
      </c>
      <c r="D79" s="1" t="s">
        <v>12</v>
      </c>
      <c r="E79" s="1" t="s">
        <v>11</v>
      </c>
      <c r="F79" s="1" t="s">
        <v>14</v>
      </c>
      <c r="G79" s="1" t="s">
        <v>13</v>
      </c>
      <c r="H79" s="1" t="s">
        <v>16</v>
      </c>
      <c r="I79" s="1" t="s">
        <v>18</v>
      </c>
      <c r="J79" s="1" t="s">
        <v>8</v>
      </c>
      <c r="K79" s="1" t="s">
        <v>17</v>
      </c>
    </row>
    <row r="80" spans="1:11" x14ac:dyDescent="0.45">
      <c r="A80" s="1" t="s">
        <v>26</v>
      </c>
      <c r="B80" s="1" t="s">
        <v>0</v>
      </c>
      <c r="C80" s="1">
        <f>C71+(C71-K71)*$H$13</f>
        <v>0.16032659813828498</v>
      </c>
      <c r="D80" s="1">
        <f>C80*$F$5</f>
        <v>11.979571467368741</v>
      </c>
      <c r="E80" s="1">
        <f>D80/$D$83</f>
        <v>0.14257505406397103</v>
      </c>
      <c r="F80" s="1">
        <f>E80*$C$5</f>
        <v>1.7109006487676524</v>
      </c>
      <c r="G80" s="1">
        <f>$F$5*($C$5-$F$83)^2/($C$13*$C$85)</f>
        <v>0.40008675444512454</v>
      </c>
      <c r="H80" s="1">
        <f>EXP(G80)</f>
        <v>1.491954125679285</v>
      </c>
      <c r="I80" s="1">
        <f>EXP($H$5-$I$5/($C$85-273.15+$J$5))</f>
        <v>47.108242122970076</v>
      </c>
      <c r="J80" s="1">
        <f>H80*I80/$C$86</f>
        <v>0.69364259747213308</v>
      </c>
      <c r="K80" s="1">
        <f>J80*C80</f>
        <v>0.11120935797651085</v>
      </c>
    </row>
    <row r="81" spans="1:11" x14ac:dyDescent="0.45">
      <c r="A81" s="1">
        <f>A72+$H$13</f>
        <v>-0.7</v>
      </c>
      <c r="B81" s="1" t="s">
        <v>1</v>
      </c>
      <c r="C81" s="1">
        <f>C72+(C72-K72)*$H$13</f>
        <v>0.21425036747095666</v>
      </c>
      <c r="D81" s="1">
        <f>C81*$F$6</f>
        <v>16.354989883279131</v>
      </c>
      <c r="E81" s="1">
        <f>D81/$D$83</f>
        <v>0.19464916363459817</v>
      </c>
      <c r="F81" s="1">
        <f>E81*$C$6</f>
        <v>2.2579302981613387</v>
      </c>
      <c r="G81" s="1">
        <f>$F$6*($C$6-$F$83)^2/($C$13*$C$85)</f>
        <v>0.25712353487684336</v>
      </c>
      <c r="H81" s="1">
        <f t="shared" ref="H81:H82" si="32">EXP(G81)</f>
        <v>1.2932048727967411</v>
      </c>
      <c r="I81" s="1">
        <f>EXP($H$6-$I$6/($C$85-273.15+$J$6))</f>
        <v>86.435745084938034</v>
      </c>
      <c r="J81" s="1">
        <f>H81*I81/$C$86</f>
        <v>1.1031742090072423</v>
      </c>
      <c r="K81" s="1">
        <f>J81*C81</f>
        <v>0.23635547966428361</v>
      </c>
    </row>
    <row r="82" spans="1:11" x14ac:dyDescent="0.45">
      <c r="B82" s="1" t="s">
        <v>2</v>
      </c>
      <c r="C82" s="1">
        <f>C83-C81-C80</f>
        <v>0.62542303439075841</v>
      </c>
      <c r="D82" s="1">
        <f>C82*$F$7</f>
        <v>55.688352377259321</v>
      </c>
      <c r="E82" s="1">
        <f>D82/$D$83</f>
        <v>0.66277578230143075</v>
      </c>
      <c r="F82" s="1">
        <f>E82*$C$7</f>
        <v>6.0975371971731622</v>
      </c>
      <c r="G82" s="1">
        <f>$F$7*($C$7-$F$83)^2/($C$13*$C$85)</f>
        <v>9.5711986617549524E-2</v>
      </c>
      <c r="H82" s="1">
        <f t="shared" si="32"/>
        <v>1.1004420763032348</v>
      </c>
      <c r="I82" s="1">
        <f>EXP($H$7-$I$7/($C$85-273.15+$J$7))</f>
        <v>96.053418174918249</v>
      </c>
      <c r="J82" s="1">
        <f>H82*I82/$C$86</f>
        <v>1.0431899623235124</v>
      </c>
      <c r="K82" s="1">
        <f>J82*C82</f>
        <v>0.65243503168235206</v>
      </c>
    </row>
    <row r="83" spans="1:11" x14ac:dyDescent="0.45">
      <c r="C83" s="1">
        <v>1</v>
      </c>
      <c r="D83" s="1">
        <f t="shared" ref="D83" si="33">SUM(D80:D82)</f>
        <v>84.022913727907195</v>
      </c>
      <c r="F83" s="1">
        <f t="shared" ref="F83" si="34">SUM(F80:F82)</f>
        <v>10.066368144102153</v>
      </c>
      <c r="K83" s="1">
        <f t="shared" ref="K83" si="35">SUM(K80:K82)</f>
        <v>0.99999986932314655</v>
      </c>
    </row>
    <row r="85" spans="1:11" x14ac:dyDescent="0.45">
      <c r="B85" s="3" t="s">
        <v>15</v>
      </c>
      <c r="C85" s="1">
        <v>351.42386353655462</v>
      </c>
      <c r="D85" s="4" t="s">
        <v>8</v>
      </c>
      <c r="E85" s="1">
        <f>C85-273.15</f>
        <v>78.273863536554643</v>
      </c>
    </row>
    <row r="86" spans="1:11" x14ac:dyDescent="0.45">
      <c r="B86" s="3" t="s">
        <v>19</v>
      </c>
      <c r="C86" s="1">
        <v>101.325</v>
      </c>
      <c r="D86" s="4" t="s">
        <v>20</v>
      </c>
    </row>
    <row r="88" spans="1:11" x14ac:dyDescent="0.45">
      <c r="C88" s="1" t="s">
        <v>10</v>
      </c>
      <c r="D88" s="1" t="s">
        <v>12</v>
      </c>
      <c r="E88" s="1" t="s">
        <v>11</v>
      </c>
      <c r="F88" s="1" t="s">
        <v>14</v>
      </c>
      <c r="G88" s="1" t="s">
        <v>13</v>
      </c>
      <c r="H88" s="1" t="s">
        <v>16</v>
      </c>
      <c r="I88" s="1" t="s">
        <v>18</v>
      </c>
      <c r="J88" s="1" t="s">
        <v>8</v>
      </c>
      <c r="K88" s="1" t="s">
        <v>17</v>
      </c>
    </row>
    <row r="89" spans="1:11" x14ac:dyDescent="0.45">
      <c r="A89" s="1" t="s">
        <v>26</v>
      </c>
      <c r="B89" s="1" t="s">
        <v>0</v>
      </c>
      <c r="C89" s="1">
        <f>C80+(C80-K80)*$H$13</f>
        <v>0.15541487412210758</v>
      </c>
      <c r="D89" s="1">
        <f>C89*$F$5</f>
        <v>11.612568427554738</v>
      </c>
      <c r="E89" s="1">
        <f>D89/$D$92</f>
        <v>0.13813768884658031</v>
      </c>
      <c r="F89" s="1">
        <f>E89*$C$5</f>
        <v>1.6576522661589639</v>
      </c>
      <c r="G89" s="1">
        <f>$F$5*($C$5-$F$92)^2/($C$13*$C$94)</f>
        <v>0.40339534336304167</v>
      </c>
      <c r="H89" s="1">
        <f>EXP(G89)</f>
        <v>1.4968985636113579</v>
      </c>
      <c r="I89" s="1">
        <f>EXP($H$5-$I$5/($C$94-273.15+$J$5))</f>
        <v>47.007642879382438</v>
      </c>
      <c r="J89" s="1">
        <f>H89*I89/$C$95</f>
        <v>0.69445519965362201</v>
      </c>
      <c r="K89" s="1">
        <f>J89*C89</f>
        <v>0.10792866743761076</v>
      </c>
    </row>
    <row r="90" spans="1:11" x14ac:dyDescent="0.45">
      <c r="A90" s="1">
        <f>A81+$H$13</f>
        <v>-0.79999999999999993</v>
      </c>
      <c r="B90" s="1" t="s">
        <v>1</v>
      </c>
      <c r="C90" s="1">
        <f>C81+(C81-K81)*$H$13</f>
        <v>0.21646087869028935</v>
      </c>
      <c r="D90" s="1">
        <f>C90*$F$6</f>
        <v>16.523731197732008</v>
      </c>
      <c r="E90" s="1">
        <f>D90/$D$92</f>
        <v>0.19655858676024812</v>
      </c>
      <c r="F90" s="1">
        <f>E90*$C$6</f>
        <v>2.280079606418878</v>
      </c>
      <c r="G90" s="1">
        <f>$F$6*($C$6-$F$92)^2/($C$13*$C$94)</f>
        <v>0.25979639111288316</v>
      </c>
      <c r="H90" s="1">
        <f t="shared" ref="H90:H91" si="36">EXP(G90)</f>
        <v>1.2966660470554752</v>
      </c>
      <c r="I90" s="1">
        <f>EXP($H$6-$I$6/($C$94-273.15+$J$6))</f>
        <v>86.260321097929378</v>
      </c>
      <c r="J90" s="1">
        <f>H90*I90/$C$95</f>
        <v>1.1038818610983281</v>
      </c>
      <c r="K90" s="1">
        <f>J90*C90</f>
        <v>0.23894723762361603</v>
      </c>
    </row>
    <row r="91" spans="1:11" x14ac:dyDescent="0.45">
      <c r="B91" s="1" t="s">
        <v>2</v>
      </c>
      <c r="C91" s="1">
        <f>C92-C90-C89</f>
        <v>0.62812424718760318</v>
      </c>
      <c r="D91" s="1">
        <f>C91*$F$7</f>
        <v>55.928871324923577</v>
      </c>
      <c r="E91" s="1">
        <f>D91/$D$92</f>
        <v>0.66530372439317143</v>
      </c>
      <c r="F91" s="1">
        <f>E91*$C$7</f>
        <v>6.1207942644171762</v>
      </c>
      <c r="G91" s="1">
        <f>$F$7*($C$7-$F$92)^2/($C$13*$C$94)</f>
        <v>9.400038194391383E-2</v>
      </c>
      <c r="H91" s="1">
        <f t="shared" si="36"/>
        <v>1.0985601655054629</v>
      </c>
      <c r="I91" s="1">
        <f>EXP($H$7-$I$7/($C$94-273.15+$J$7))</f>
        <v>95.905334358766282</v>
      </c>
      <c r="J91" s="1">
        <f>H91*I91/$C$95</f>
        <v>1.0398004439775281</v>
      </c>
      <c r="K91" s="1">
        <f>J91*C91</f>
        <v>0.65312387109872039</v>
      </c>
    </row>
    <row r="92" spans="1:11" x14ac:dyDescent="0.45">
      <c r="C92" s="1">
        <v>1</v>
      </c>
      <c r="D92" s="1">
        <f t="shared" ref="D92" si="37">SUM(D89:D91)</f>
        <v>84.06517095021033</v>
      </c>
      <c r="F92" s="1">
        <f t="shared" ref="F92" si="38">SUM(F89:F91)</f>
        <v>10.058526136995019</v>
      </c>
      <c r="K92" s="1">
        <f t="shared" ref="K92" si="39">SUM(K89:K91)</f>
        <v>0.99999977615994717</v>
      </c>
    </row>
    <row r="94" spans="1:11" x14ac:dyDescent="0.45">
      <c r="B94" s="3" t="s">
        <v>15</v>
      </c>
      <c r="C94" s="1">
        <v>351.3743489458829</v>
      </c>
      <c r="D94" s="4" t="s">
        <v>8</v>
      </c>
      <c r="E94" s="1">
        <f>C94-273.15</f>
        <v>78.224348945882923</v>
      </c>
    </row>
    <row r="95" spans="1:11" x14ac:dyDescent="0.45">
      <c r="B95" s="3" t="s">
        <v>19</v>
      </c>
      <c r="C95" s="1">
        <v>101.325</v>
      </c>
      <c r="D95" s="4" t="s">
        <v>20</v>
      </c>
    </row>
    <row r="97" spans="1:11" x14ac:dyDescent="0.45">
      <c r="C97" s="1" t="s">
        <v>10</v>
      </c>
      <c r="D97" s="1" t="s">
        <v>12</v>
      </c>
      <c r="E97" s="1" t="s">
        <v>11</v>
      </c>
      <c r="F97" s="1" t="s">
        <v>14</v>
      </c>
      <c r="G97" s="1" t="s">
        <v>13</v>
      </c>
      <c r="H97" s="1" t="s">
        <v>16</v>
      </c>
      <c r="I97" s="1" t="s">
        <v>18</v>
      </c>
      <c r="J97" s="1" t="s">
        <v>8</v>
      </c>
      <c r="K97" s="1" t="s">
        <v>17</v>
      </c>
    </row>
    <row r="98" spans="1:11" x14ac:dyDescent="0.45">
      <c r="A98" s="1" t="s">
        <v>26</v>
      </c>
      <c r="B98" s="1" t="s">
        <v>0</v>
      </c>
      <c r="C98" s="1">
        <f>C89+(C89-K89)*$H$13</f>
        <v>0.15066625345365789</v>
      </c>
      <c r="D98" s="1">
        <f>C98*$F$5</f>
        <v>11.257752437384152</v>
      </c>
      <c r="E98" s="1">
        <f>D98/$D$101</f>
        <v>0.13385416938801245</v>
      </c>
      <c r="F98" s="1">
        <f>E98*$C$5</f>
        <v>1.6062500326561495</v>
      </c>
      <c r="G98" s="1">
        <f>$F$5*($C$5-$F$101)^2/($C$13*$C$103)</f>
        <v>0.40649735022541583</v>
      </c>
      <c r="H98" s="1">
        <f>EXP(G98)</f>
        <v>1.5015491625937591</v>
      </c>
      <c r="I98" s="1">
        <f>EXP($H$5-$I$5/($C$103-273.15+$J$5))</f>
        <v>46.90994456264594</v>
      </c>
      <c r="J98" s="1">
        <f>H98*I98/$C$104</f>
        <v>0.69516494424239494</v>
      </c>
      <c r="K98" s="1">
        <f>J98*C98</f>
        <v>0.10473789768132263</v>
      </c>
    </row>
    <row r="99" spans="1:11" x14ac:dyDescent="0.45">
      <c r="A99" s="1">
        <f>A90+$H$13</f>
        <v>-0.89999999999999991</v>
      </c>
      <c r="B99" s="1" t="s">
        <v>1</v>
      </c>
      <c r="C99" s="1">
        <f>C90+(C90-K90)*$H$13</f>
        <v>0.21870951458362201</v>
      </c>
      <c r="D99" s="1">
        <f>C99*$F$6</f>
        <v>16.695382792642899</v>
      </c>
      <c r="E99" s="1">
        <f>D99/$D$101</f>
        <v>0.19850734938024592</v>
      </c>
      <c r="F99" s="1">
        <f>E99*$C$6</f>
        <v>2.3026852528108526</v>
      </c>
      <c r="G99" s="1">
        <f>$F$6*($C$6-$F$101)^2/($C$13*$C$103)</f>
        <v>0.26230452595889964</v>
      </c>
      <c r="H99" s="1">
        <f t="shared" ref="H99:H100" si="40">EXP(G99)</f>
        <v>1.2999223422584332</v>
      </c>
      <c r="I99" s="1">
        <f>EXP($H$6-$I$6/($C$103-273.15+$J$6))</f>
        <v>86.089940583584095</v>
      </c>
      <c r="J99" s="1">
        <f>H99*I99/$C$104</f>
        <v>1.1044681688458127</v>
      </c>
      <c r="K99" s="1">
        <f>J99*C99</f>
        <v>0.24155769708132957</v>
      </c>
    </row>
    <row r="100" spans="1:11" x14ac:dyDescent="0.45">
      <c r="B100" s="1" t="s">
        <v>2</v>
      </c>
      <c r="C100" s="1">
        <f>C101-C99-C98</f>
        <v>0.63062423196272011</v>
      </c>
      <c r="D100" s="1">
        <f>C100*$F$7</f>
        <v>56.151472709009333</v>
      </c>
      <c r="E100" s="1">
        <f>D100/$D$101</f>
        <v>0.66763848123174163</v>
      </c>
      <c r="F100" s="1">
        <f>E100*$C$7</f>
        <v>6.1422740273320224</v>
      </c>
      <c r="G100" s="1">
        <f>$F$7*($C$7-$F$101)^2/($C$13*$C$103)</f>
        <v>9.2417635333810602E-2</v>
      </c>
      <c r="H100" s="1">
        <f t="shared" si="40"/>
        <v>1.0968227983961538</v>
      </c>
      <c r="I100" s="1">
        <f>EXP($H$7-$I$7/($C$103-273.15+$J$7))</f>
        <v>95.761438288940838</v>
      </c>
      <c r="J100" s="1">
        <f>H100*I100/$C$104</f>
        <v>1.0365983589688299</v>
      </c>
      <c r="K100" s="1">
        <f>J100*C100</f>
        <v>0.65370404397853443</v>
      </c>
    </row>
    <row r="101" spans="1:11" x14ac:dyDescent="0.45">
      <c r="C101" s="1">
        <v>1</v>
      </c>
      <c r="D101" s="1">
        <f t="shared" ref="D101" si="41">SUM(D98:D100)</f>
        <v>84.104607939036384</v>
      </c>
      <c r="F101" s="1">
        <f t="shared" ref="F101" si="42">SUM(F98:F100)</f>
        <v>10.051209312799024</v>
      </c>
      <c r="K101" s="1">
        <f t="shared" ref="K101" si="43">SUM(K98:K100)</f>
        <v>0.99999963874118669</v>
      </c>
    </row>
    <row r="103" spans="1:11" x14ac:dyDescent="0.45">
      <c r="B103" s="3" t="s">
        <v>15</v>
      </c>
      <c r="C103" s="1">
        <v>351.32617722211586</v>
      </c>
      <c r="D103" s="4" t="s">
        <v>8</v>
      </c>
      <c r="E103" s="1">
        <f>C103-273.15</f>
        <v>78.176177222115882</v>
      </c>
    </row>
    <row r="104" spans="1:11" x14ac:dyDescent="0.45">
      <c r="B104" s="3" t="s">
        <v>19</v>
      </c>
      <c r="C104" s="1">
        <v>101.325</v>
      </c>
      <c r="D104" s="4" t="s">
        <v>20</v>
      </c>
    </row>
    <row r="106" spans="1:11" x14ac:dyDescent="0.45">
      <c r="C106" s="1" t="s">
        <v>10</v>
      </c>
      <c r="D106" s="1" t="s">
        <v>12</v>
      </c>
      <c r="E106" s="1" t="s">
        <v>11</v>
      </c>
      <c r="F106" s="1" t="s">
        <v>14</v>
      </c>
      <c r="G106" s="1" t="s">
        <v>13</v>
      </c>
      <c r="H106" s="1" t="s">
        <v>16</v>
      </c>
      <c r="I106" s="1" t="s">
        <v>18</v>
      </c>
      <c r="J106" s="1" t="s">
        <v>8</v>
      </c>
      <c r="K106" s="1" t="s">
        <v>17</v>
      </c>
    </row>
    <row r="107" spans="1:11" x14ac:dyDescent="0.45">
      <c r="A107" s="1" t="s">
        <v>26</v>
      </c>
      <c r="B107" s="1" t="s">
        <v>0</v>
      </c>
      <c r="C107" s="1">
        <f>C98+(C98-K98)*$H$13</f>
        <v>0.14607341787642436</v>
      </c>
      <c r="D107" s="1">
        <f>C107*$F$5</f>
        <v>10.91457667818862</v>
      </c>
      <c r="E107" s="1">
        <f>D107/$D$110</f>
        <v>0.12971715020163296</v>
      </c>
      <c r="F107" s="1">
        <f>E107*$C$5</f>
        <v>1.5566058024195955</v>
      </c>
      <c r="G107" s="1">
        <f>$F$5*($C$5-$F$110)^2/($C$13*$C$112)</f>
        <v>0.40940082141036593</v>
      </c>
      <c r="H107" s="1">
        <f>EXP(G107)</f>
        <v>1.5059152025885996</v>
      </c>
      <c r="I107" s="1">
        <f>EXP($H$5-$I$5/($C$112-273.15+$J$5))</f>
        <v>46.814986417780496</v>
      </c>
      <c r="J107" s="1">
        <f>H107*I107/$C$113</f>
        <v>0.6957749790823039</v>
      </c>
      <c r="K107" s="1">
        <f>J107*C107</f>
        <v>0.10163422926744979</v>
      </c>
    </row>
    <row r="108" spans="1:11" x14ac:dyDescent="0.45">
      <c r="A108" s="1">
        <f>A99+$H$13</f>
        <v>-0.99999999999999989</v>
      </c>
      <c r="B108" s="1" t="s">
        <v>1</v>
      </c>
      <c r="C108" s="1">
        <f>C99+(C99-K99)*$H$13</f>
        <v>0.22099433283339276</v>
      </c>
      <c r="D108" s="1">
        <f>C108*$F$6</f>
        <v>16.869796399495627</v>
      </c>
      <c r="E108" s="1">
        <f>D108/$D$110</f>
        <v>0.20049352145717036</v>
      </c>
      <c r="F108" s="1">
        <f>E108*$C$6</f>
        <v>2.3257248489031763</v>
      </c>
      <c r="G108" s="1">
        <f>$F$6*($C$6-$F$110)^2/($C$13*$C$112)</f>
        <v>0.26465395009185988</v>
      </c>
      <c r="H108" s="1">
        <f t="shared" ref="H108:H109" si="44">EXP(G108)</f>
        <v>1.3029800016432131</v>
      </c>
      <c r="I108" s="1">
        <f>EXP($H$6-$I$6/($C$112-273.15+$J$6))</f>
        <v>85.924324450294179</v>
      </c>
      <c r="J108" s="1">
        <f>H108*I108/$C$113</f>
        <v>1.1049363573988285</v>
      </c>
      <c r="K108" s="1">
        <f>J108*C108</f>
        <v>0.2441846731267133</v>
      </c>
    </row>
    <row r="109" spans="1:11" x14ac:dyDescent="0.45">
      <c r="B109" s="1" t="s">
        <v>2</v>
      </c>
      <c r="C109" s="1">
        <f>C110-C108-C107</f>
        <v>0.63293224929018288</v>
      </c>
      <c r="D109" s="1">
        <f>C109*$F$7</f>
        <v>56.356981101180679</v>
      </c>
      <c r="E109" s="1">
        <f>D109/$D$110</f>
        <v>0.66978932834119664</v>
      </c>
      <c r="F109" s="1">
        <f>E109*$C$7</f>
        <v>6.1620618207390088</v>
      </c>
      <c r="G109" s="1">
        <f>$F$7*($C$7-$F$110)^2/($C$13*$C$112)</f>
        <v>9.0955466574977176E-2</v>
      </c>
      <c r="H109" s="1">
        <f t="shared" si="44"/>
        <v>1.0952202302644067</v>
      </c>
      <c r="I109" s="1">
        <f>EXP($H$7-$I$7/($C$112-273.15+$J$7))</f>
        <v>95.621500028317797</v>
      </c>
      <c r="J109" s="1">
        <f>H109*I109/$C$113</f>
        <v>1.0335711944657506</v>
      </c>
      <c r="K109" s="1">
        <f>J109*C109</f>
        <v>0.65418054091474853</v>
      </c>
    </row>
    <row r="110" spans="1:11" x14ac:dyDescent="0.45">
      <c r="C110" s="1">
        <v>1</v>
      </c>
      <c r="D110" s="1">
        <f t="shared" ref="D110" si="45">SUM(D107:D109)</f>
        <v>84.14135417886493</v>
      </c>
      <c r="F110" s="1">
        <f t="shared" ref="F110" si="46">SUM(F107:F109)</f>
        <v>10.04439247206178</v>
      </c>
      <c r="K110" s="1">
        <f t="shared" ref="K110" si="47">SUM(K107:K109)</f>
        <v>0.99999944330891166</v>
      </c>
    </row>
    <row r="112" spans="1:11" x14ac:dyDescent="0.45">
      <c r="B112" s="3" t="s">
        <v>15</v>
      </c>
      <c r="C112" s="1">
        <v>351.27927604704144</v>
      </c>
      <c r="D112" s="4" t="s">
        <v>8</v>
      </c>
      <c r="E112" s="1">
        <f>C112-273.15</f>
        <v>78.129276047041458</v>
      </c>
    </row>
    <row r="113" spans="2:4" x14ac:dyDescent="0.45">
      <c r="B113" s="3" t="s">
        <v>19</v>
      </c>
      <c r="C113" s="1">
        <v>101.325</v>
      </c>
      <c r="D113" s="4" t="s">
        <v>20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D23"/>
  <sheetViews>
    <sheetView tabSelected="1" workbookViewId="0"/>
  </sheetViews>
  <sheetFormatPr defaultColWidth="9.1328125" defaultRowHeight="14.25" x14ac:dyDescent="0.45"/>
  <cols>
    <col min="1" max="1" width="1.3984375" style="1" customWidth="1"/>
    <col min="2" max="2" width="9.1328125" style="1"/>
    <col min="3" max="3" width="12.3984375" style="1" customWidth="1"/>
    <col min="4" max="4" width="13.1328125" style="1" customWidth="1"/>
    <col min="5" max="16384" width="9.1328125" style="1"/>
  </cols>
  <sheetData>
    <row r="1" spans="2:4" ht="6.4" customHeight="1" x14ac:dyDescent="0.45"/>
    <row r="2" spans="2:4" x14ac:dyDescent="0.45">
      <c r="B2" s="1" t="s">
        <v>26</v>
      </c>
      <c r="C2" s="1" t="s">
        <v>0</v>
      </c>
      <c r="D2" s="1" t="s">
        <v>1</v>
      </c>
    </row>
    <row r="3" spans="2:4" x14ac:dyDescent="0.45">
      <c r="B3" s="1">
        <f>Up!A108</f>
        <v>0.99999999999999989</v>
      </c>
      <c r="C3" s="1">
        <f>Up!C107</f>
        <v>0.27500338363297588</v>
      </c>
      <c r="D3" s="1">
        <f>Up!C108</f>
        <v>0.18342541549552988</v>
      </c>
    </row>
    <row r="4" spans="2:4" x14ac:dyDescent="0.45">
      <c r="B4" s="1">
        <f>Up!A99</f>
        <v>0.89999999999999991</v>
      </c>
      <c r="C4" s="1">
        <f>Up!C98</f>
        <v>0.26613237628614184</v>
      </c>
      <c r="D4" s="1">
        <f>Up!C99</f>
        <v>0.18483682284161493</v>
      </c>
    </row>
    <row r="5" spans="2:4" x14ac:dyDescent="0.45">
      <c r="B5" s="1">
        <f>Up!A90</f>
        <v>0.79999999999999993</v>
      </c>
      <c r="C5" s="1">
        <f>Up!C89</f>
        <v>0.25760840530812656</v>
      </c>
      <c r="D5" s="1">
        <f>Up!C90</f>
        <v>0.18630467753982871</v>
      </c>
    </row>
    <row r="6" spans="2:4" x14ac:dyDescent="0.45">
      <c r="B6" s="1">
        <f>Up!A81</f>
        <v>0.7</v>
      </c>
      <c r="C6" s="1">
        <f>Up!C80</f>
        <v>0.24941403079289673</v>
      </c>
      <c r="D6" s="1">
        <f>Up!C81</f>
        <v>0.18782861785472554</v>
      </c>
    </row>
    <row r="7" spans="2:4" x14ac:dyDescent="0.45">
      <c r="B7" s="1">
        <f>Up!A72</f>
        <v>0.6</v>
      </c>
      <c r="C7" s="1">
        <f>Up!C71</f>
        <v>0.241532714449916</v>
      </c>
      <c r="D7" s="1">
        <f>Up!C72</f>
        <v>0.18940808235271447</v>
      </c>
    </row>
    <row r="8" spans="2:4" x14ac:dyDescent="0.45">
      <c r="B8" s="1">
        <f>Up!A63</f>
        <v>0.5</v>
      </c>
      <c r="C8" s="1">
        <f>Up!C62</f>
        <v>0.233948815024906</v>
      </c>
      <c r="D8" s="1">
        <f>Up!C63</f>
        <v>0.19104235845383</v>
      </c>
    </row>
    <row r="9" spans="2:4" x14ac:dyDescent="0.45">
      <c r="B9" s="1">
        <f>Up!A54</f>
        <v>0.4</v>
      </c>
      <c r="C9" s="1">
        <f>Up!C53</f>
        <v>0.22664748844015106</v>
      </c>
      <c r="D9" s="1">
        <f>Up!C54</f>
        <v>0.19273050977211562</v>
      </c>
    </row>
    <row r="10" spans="2:4" x14ac:dyDescent="0.45">
      <c r="B10" s="1">
        <f>Up!A45</f>
        <v>0.30000000000000004</v>
      </c>
      <c r="C10" s="1">
        <f>Up!C44</f>
        <v>0.21961478171684573</v>
      </c>
      <c r="D10" s="1">
        <f>Up!C45</f>
        <v>0.19447155764087418</v>
      </c>
    </row>
    <row r="11" spans="2:4" x14ac:dyDescent="0.45">
      <c r="B11" s="1">
        <f>Up!A36</f>
        <v>0.2</v>
      </c>
      <c r="C11" s="1">
        <f>Up!C35</f>
        <v>0.21283747852367108</v>
      </c>
      <c r="D11" s="1">
        <f>Up!C36</f>
        <v>0.19626433790794057</v>
      </c>
    </row>
    <row r="12" spans="2:4" x14ac:dyDescent="0.45">
      <c r="B12" s="1">
        <f>Up!A27</f>
        <v>0.1</v>
      </c>
      <c r="C12" s="1">
        <f>Up!C26</f>
        <v>0.20630313179797788</v>
      </c>
      <c r="D12" s="1">
        <f>Up!C27</f>
        <v>0.19810760420394857</v>
      </c>
    </row>
    <row r="13" spans="2:4" x14ac:dyDescent="0.45">
      <c r="B13" s="1">
        <f>Up!A18</f>
        <v>0</v>
      </c>
      <c r="C13" s="1">
        <f>Up!C17</f>
        <v>0.2</v>
      </c>
      <c r="D13" s="1">
        <f>Up!C18</f>
        <v>0.2</v>
      </c>
    </row>
    <row r="14" spans="2:4" x14ac:dyDescent="0.45">
      <c r="B14" s="1">
        <f>Down!A27</f>
        <v>-0.1</v>
      </c>
      <c r="C14" s="1">
        <f>Down!C26</f>
        <v>0.19369686820202214</v>
      </c>
      <c r="D14" s="1">
        <f>Down!C27</f>
        <v>0.20189239579605145</v>
      </c>
    </row>
    <row r="15" spans="2:4" x14ac:dyDescent="0.45">
      <c r="B15" s="1">
        <f>Down!A36</f>
        <v>-0.2</v>
      </c>
      <c r="C15" s="1">
        <f>Down!C35</f>
        <v>0.18762349969646544</v>
      </c>
      <c r="D15" s="1">
        <f>Down!C36</f>
        <v>0.20383537763213969</v>
      </c>
    </row>
    <row r="16" spans="2:4" x14ac:dyDescent="0.45">
      <c r="B16" s="1">
        <f>Down!A45</f>
        <v>-0.30000000000000004</v>
      </c>
      <c r="C16" s="1">
        <f>Down!C44</f>
        <v>0.18176845652894771</v>
      </c>
      <c r="D16" s="1">
        <f>Down!C45</f>
        <v>0.20582732989306565</v>
      </c>
    </row>
    <row r="17" spans="2:4" x14ac:dyDescent="0.45">
      <c r="B17" s="1">
        <f>Down!A54</f>
        <v>-0.4</v>
      </c>
      <c r="C17" s="1">
        <f>Down!C53</f>
        <v>0.17612100355801527</v>
      </c>
      <c r="D17" s="1">
        <f>Down!C54</f>
        <v>0.20786656635200959</v>
      </c>
    </row>
    <row r="18" spans="2:4" x14ac:dyDescent="0.45">
      <c r="B18" s="1">
        <f>Down!A63</f>
        <v>-0.5</v>
      </c>
      <c r="C18" s="1">
        <f>Down!C62</f>
        <v>0.17067106738776086</v>
      </c>
      <c r="D18" s="1">
        <f>Down!C63</f>
        <v>0.20995133827702428</v>
      </c>
    </row>
    <row r="19" spans="2:4" x14ac:dyDescent="0.45">
      <c r="B19" s="1">
        <f>Down!A72</f>
        <v>-0.6</v>
      </c>
      <c r="C19" s="1">
        <f>Down!C71</f>
        <v>0.16540922480730658</v>
      </c>
      <c r="D19" s="1">
        <f>Down!C72</f>
        <v>0.21207989425347901</v>
      </c>
    </row>
    <row r="20" spans="2:4" x14ac:dyDescent="0.45">
      <c r="B20" s="1">
        <f>Down!A81</f>
        <v>-0.7</v>
      </c>
      <c r="C20" s="1">
        <f>Down!C80</f>
        <v>0.16032659813828498</v>
      </c>
      <c r="D20" s="1">
        <f>Down!C81</f>
        <v>0.21425036747095666</v>
      </c>
    </row>
    <row r="21" spans="2:4" x14ac:dyDescent="0.45">
      <c r="B21" s="1">
        <f>Down!A90</f>
        <v>-0.79999999999999993</v>
      </c>
      <c r="C21" s="1">
        <f>Down!C89</f>
        <v>0.15541487412210758</v>
      </c>
      <c r="D21" s="1">
        <f>Down!C90</f>
        <v>0.21646087869028935</v>
      </c>
    </row>
    <row r="22" spans="2:4" x14ac:dyDescent="0.45">
      <c r="B22" s="1">
        <f>Down!A99</f>
        <v>-0.89999999999999991</v>
      </c>
      <c r="C22" s="1">
        <f>Down!C98</f>
        <v>0.15066625345365789</v>
      </c>
      <c r="D22" s="1">
        <f>Down!C99</f>
        <v>0.21870951458362201</v>
      </c>
    </row>
    <row r="23" spans="2:4" x14ac:dyDescent="0.45">
      <c r="B23" s="1">
        <f>Down!A108</f>
        <v>-0.99999999999999989</v>
      </c>
      <c r="C23" s="1">
        <f>Down!C107</f>
        <v>0.14607341787642436</v>
      </c>
      <c r="D23" s="1">
        <f>Down!C108</f>
        <v>0.22099433283339276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Up</vt:lpstr>
      <vt:lpstr>Down</vt:lpstr>
      <vt:lpstr>Summary</vt:lpstr>
    </vt:vector>
  </TitlesOfParts>
  <Company>University of Manchester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mjki3tr2</dc:creator>
  <cp:lastModifiedBy>mjki3tr2</cp:lastModifiedBy>
  <dcterms:created xsi:type="dcterms:W3CDTF">2015-11-08T14:21:47Z</dcterms:created>
  <dcterms:modified xsi:type="dcterms:W3CDTF">2023-07-09T23:05:30Z</dcterms:modified>
</cp:coreProperties>
</file>